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ropbox\FSv\CESTI\2018\Metodika\soft\"/>
    </mc:Choice>
  </mc:AlternateContent>
  <workbookProtection workbookPassword="CF56" lockStructure="1"/>
  <bookViews>
    <workbookView xWindow="0" yWindow="0" windowWidth="20490" windowHeight="7620"/>
  </bookViews>
  <sheets>
    <sheet name="Vstupní údaje + výsledky" sheetId="4" r:id="rId1"/>
    <sheet name="Data - směsi a moduly" sheetId="2" r:id="rId2"/>
  </sheets>
  <definedNames>
    <definedName name="_xlnm.Print_Area" localSheetId="0">'Vstupní údaje + výsledky'!$A$1:$I$23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4" l="1"/>
  <c r="I39" i="4" l="1"/>
  <c r="I40" i="4"/>
  <c r="H19" i="4"/>
  <c r="J18" i="4" l="1"/>
  <c r="H18" i="4" s="1"/>
  <c r="N29" i="4"/>
  <c r="J20" i="4" l="1"/>
  <c r="K20" i="4" s="1"/>
  <c r="H11" i="4"/>
  <c r="E11" i="4"/>
  <c r="B11" i="4"/>
  <c r="L29" i="4"/>
  <c r="K31" i="4" s="1"/>
  <c r="I41" i="4" s="1"/>
  <c r="I42" i="4" s="1"/>
  <c r="L35" i="4" s="1"/>
  <c r="E23" i="4" l="1"/>
  <c r="C16" i="4"/>
</calcChain>
</file>

<file path=xl/comments1.xml><?xml version="1.0" encoding="utf-8"?>
<comments xmlns="http://schemas.openxmlformats.org/spreadsheetml/2006/main">
  <authors>
    <author>Petr Mondschein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Vyber typ obrusné vrstvy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Vyber typ ložní vrstvy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38"/>
          </rPr>
          <t>Vyber typ podkladní vrstvy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Zadej toušťku obrusné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Zadej tloušťku ložní vrtsvy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38"/>
          </rPr>
          <t>Zadej tloušťku podkladní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<sst xmlns="http://schemas.openxmlformats.org/spreadsheetml/2006/main" count="97" uniqueCount="77">
  <si>
    <t>Obrusná asfaltová vrstva</t>
  </si>
  <si>
    <t>Ložní asfaltová vrstva</t>
  </si>
  <si>
    <t>Podkladní asfaltová vrstva</t>
  </si>
  <si>
    <t>MPa</t>
  </si>
  <si>
    <t>ACO 11</t>
  </si>
  <si>
    <t>ACO 11+</t>
  </si>
  <si>
    <t>ACL 16</t>
  </si>
  <si>
    <t>ACL 16+</t>
  </si>
  <si>
    <t>ACL 22</t>
  </si>
  <si>
    <t>ACL 22+</t>
  </si>
  <si>
    <t>ACL 22S</t>
  </si>
  <si>
    <t>ACO 16</t>
  </si>
  <si>
    <t>ACO 16+</t>
  </si>
  <si>
    <t>ACO 8</t>
  </si>
  <si>
    <t>SMA 11+</t>
  </si>
  <si>
    <t>SMA 11S</t>
  </si>
  <si>
    <t>ACP 22+</t>
  </si>
  <si>
    <t>ACP 16+</t>
  </si>
  <si>
    <t>ACP 22S</t>
  </si>
  <si>
    <t>ACP 16S</t>
  </si>
  <si>
    <t>Modul pružnosti (MPa)</t>
  </si>
  <si>
    <t>Původní návrhové (teoretické) období vozovky (roků)</t>
  </si>
  <si>
    <t>Délka období vozovky v provozu (roků)</t>
  </si>
  <si>
    <t>cm</t>
  </si>
  <si>
    <r>
      <t>Průměrná denní intenzita TNV</t>
    </r>
    <r>
      <rPr>
        <vertAlign val="subscript"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(návrhová)</t>
    </r>
  </si>
  <si>
    <t>Procentuální výskyt trhliv v krytu vozovky (%)</t>
  </si>
  <si>
    <r>
      <t>Průměrná denní intenzita TNV</t>
    </r>
    <r>
      <rPr>
        <vertAlign val="subscript"/>
        <sz val="11"/>
        <color theme="1"/>
        <rFont val="Calibri"/>
        <family val="2"/>
        <charset val="238"/>
        <scheme val="minor"/>
      </rPr>
      <t>skut</t>
    </r>
    <r>
      <rPr>
        <sz val="11"/>
        <color theme="1"/>
        <rFont val="Calibri"/>
        <family val="2"/>
        <charset val="238"/>
        <scheme val="minor"/>
      </rPr>
      <t xml:space="preserve">   (v uplynulém období)</t>
    </r>
  </si>
  <si>
    <r>
      <t>Průměrná denní intenzita TNV</t>
    </r>
    <r>
      <rPr>
        <vertAlign val="subscript"/>
        <sz val="11"/>
        <color theme="1"/>
        <rFont val="Calibri"/>
        <family val="2"/>
        <charset val="238"/>
        <scheme val="minor"/>
      </rPr>
      <t>plan</t>
    </r>
    <r>
      <rPr>
        <sz val="11"/>
        <color theme="1"/>
        <rFont val="Calibri"/>
        <family val="2"/>
        <charset val="238"/>
        <scheme val="minor"/>
      </rPr>
      <t xml:space="preserve">   (v dalším období)</t>
    </r>
  </si>
  <si>
    <t>ACO 11S (PMB 25/55)</t>
  </si>
  <si>
    <t>ACO 11S (PMB 45/80; silniční asfalt)</t>
  </si>
  <si>
    <t>ACL 16S (PMB 25/55)</t>
  </si>
  <si>
    <t>ACL 16S (PMB 45/80; silniční asfalt)</t>
  </si>
  <si>
    <t>BBTM 11 C S</t>
  </si>
  <si>
    <t>BBTM 11 A S</t>
  </si>
  <si>
    <t>BBTM 11 A +</t>
  </si>
  <si>
    <t>BBTM 11 C +</t>
  </si>
  <si>
    <t>VMT 22 (PMB 10/40; 20/30; TSA)</t>
  </si>
  <si>
    <t>VMT 16 (PMB 25/55; 30/45)</t>
  </si>
  <si>
    <t>VMT 22 (PMB 25/55; 30/45)</t>
  </si>
  <si>
    <t>VMT 16 (PMB 10/40; 20/30; TSA)</t>
  </si>
  <si>
    <t>BBTM 8 NH</t>
  </si>
  <si>
    <t>SMA 8 NH</t>
  </si>
  <si>
    <t>BBTM 11 A</t>
  </si>
  <si>
    <t>BBTM 11 C</t>
  </si>
  <si>
    <t>Typ směsi - obrus</t>
  </si>
  <si>
    <t>Typ směsi - ložní</t>
  </si>
  <si>
    <t>Typ směsi - podkladní</t>
  </si>
  <si>
    <t>ACP 16 RBL</t>
  </si>
  <si>
    <t>ACP 22 RBL</t>
  </si>
  <si>
    <t>SMA 16 L</t>
  </si>
  <si>
    <t>SMA 22 L</t>
  </si>
  <si>
    <t>Typ směsi:</t>
  </si>
  <si>
    <t>Návrhový modul pružnosti (TP170):</t>
  </si>
  <si>
    <t>Tloušťka vrstvy:</t>
  </si>
  <si>
    <t>Celkový počet TNV za návrhové období</t>
  </si>
  <si>
    <t>Celkový počet TNV co přejelo za uplynulé období</t>
  </si>
  <si>
    <t>Úsek</t>
  </si>
  <si>
    <t>rovnice převádějící množství trhlin na povrchu vozovky na snížený modul asfaltem stmelených vrstev</t>
  </si>
  <si>
    <t>snížený modul vzhledem k trhlinám</t>
  </si>
  <si>
    <t>100 % počáteční modul</t>
  </si>
  <si>
    <t>Dcd při sníženém modulu</t>
  </si>
  <si>
    <t>0-5 %</t>
  </si>
  <si>
    <t>5-10 %</t>
  </si>
  <si>
    <t>více jak 10 %</t>
  </si>
  <si>
    <t>&lt;</t>
  </si>
  <si>
    <t>&gt;</t>
  </si>
  <si>
    <t>MAX</t>
  </si>
  <si>
    <t>Ekvivalentní modul pružnosti asfaltem stmelených vrstev</t>
  </si>
  <si>
    <r>
      <t>y = 495933x</t>
    </r>
    <r>
      <rPr>
        <vertAlign val="superscript"/>
        <sz val="11"/>
        <rFont val="Calibri"/>
        <family val="2"/>
        <charset val="238"/>
        <scheme val="minor"/>
      </rPr>
      <t>-0,934</t>
    </r>
  </si>
  <si>
    <r>
      <t>y = 242336x</t>
    </r>
    <r>
      <rPr>
        <vertAlign val="superscript"/>
        <sz val="11"/>
        <rFont val="Calibri"/>
        <family val="2"/>
        <charset val="238"/>
        <scheme val="minor"/>
      </rPr>
      <t>-1,414</t>
    </r>
  </si>
  <si>
    <r>
      <t>D</t>
    </r>
    <r>
      <rPr>
        <vertAlign val="subscript"/>
        <sz val="11"/>
        <rFont val="Calibri"/>
        <family val="2"/>
        <charset val="238"/>
        <scheme val="minor"/>
      </rPr>
      <t>cd</t>
    </r>
  </si>
  <si>
    <t xml:space="preserve">Nástroj pro orientační stanovení zbytkové životnosti vozovky při neexistenci jejího podrobného diagnostického průzkumu (výsledky měření unosnosti FWD a podrobné analýzy materiálů konstrukčních vrstev) </t>
  </si>
  <si>
    <t>Pozemní komunikace č.</t>
  </si>
  <si>
    <t>Zbytková životnost vozovky při nezměněné skladbě asfaltového souvrství (roky)</t>
  </si>
  <si>
    <t>II/236</t>
  </si>
  <si>
    <t>km 0.000 - km 1.000</t>
  </si>
  <si>
    <t>Stanovení zbytkové životnosti asfaltového souvrství netuhé vozovky (RePaLife)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</si>
</sst>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#,##0.000"/>
    <numFmt numFmtId="166" formatCode="#,##0.0000"/>
    <numFmt numFmtId="167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Symbol"/>
      <family val="1"/>
      <charset val="2"/>
    </font>
    <font>
      <b/>
      <sz val="18"/>
      <color rgb="FF00206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6" borderId="0" xfId="0" applyFill="1"/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2" fillId="6" borderId="5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5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6" fillId="6" borderId="0" xfId="0" applyFont="1" applyFill="1"/>
    <xf numFmtId="0" fontId="0" fillId="5" borderId="0" xfId="0" applyFill="1"/>
    <xf numFmtId="0" fontId="1" fillId="5" borderId="0" xfId="0" applyFont="1" applyFill="1"/>
    <xf numFmtId="0" fontId="7" fillId="5" borderId="0" xfId="0" applyFont="1" applyFill="1"/>
    <xf numFmtId="0" fontId="7" fillId="5" borderId="0" xfId="0" applyFont="1" applyFill="1" applyBorder="1"/>
    <xf numFmtId="0" fontId="8" fillId="5" borderId="0" xfId="0" applyFont="1" applyFill="1"/>
    <xf numFmtId="0" fontId="11" fillId="6" borderId="0" xfId="0" applyFont="1" applyFill="1"/>
    <xf numFmtId="0" fontId="0" fillId="4" borderId="0" xfId="0" applyFill="1" applyBorder="1" applyAlignment="1" applyProtection="1">
      <alignment horizontal="right"/>
      <protection locked="0"/>
    </xf>
    <xf numFmtId="0" fontId="2" fillId="6" borderId="0" xfId="0" applyFont="1" applyFill="1"/>
    <xf numFmtId="0" fontId="0" fillId="6" borderId="1" xfId="0" applyFill="1" applyBorder="1" applyAlignment="1">
      <alignment wrapText="1"/>
    </xf>
    <xf numFmtId="0" fontId="0" fillId="6" borderId="1" xfId="0" applyNumberFormat="1" applyFill="1" applyBorder="1" applyAlignment="1">
      <alignment horizontal="justify"/>
    </xf>
    <xf numFmtId="3" fontId="14" fillId="6" borderId="1" xfId="0" applyNumberFormat="1" applyFont="1" applyFill="1" applyBorder="1" applyAlignment="1">
      <alignment horizontal="center" vertical="center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167" fontId="15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3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5" fillId="5" borderId="0" xfId="0" applyFont="1" applyFill="1" applyBorder="1"/>
    <xf numFmtId="0" fontId="17" fillId="5" borderId="0" xfId="0" applyFont="1" applyFill="1" applyBorder="1" applyAlignment="1">
      <alignment horizontal="center"/>
    </xf>
    <xf numFmtId="0" fontId="17" fillId="5" borderId="0" xfId="0" applyFont="1" applyFill="1" applyBorder="1"/>
    <xf numFmtId="0" fontId="5" fillId="5" borderId="0" xfId="0" applyFont="1" applyFill="1" applyBorder="1" applyAlignment="1">
      <alignment horizontal="center"/>
    </xf>
    <xf numFmtId="0" fontId="5" fillId="6" borderId="0" xfId="0" applyFont="1" applyFill="1"/>
    <xf numFmtId="0" fontId="5" fillId="5" borderId="0" xfId="0" applyFont="1" applyFill="1"/>
    <xf numFmtId="3" fontId="5" fillId="5" borderId="0" xfId="0" applyNumberFormat="1" applyFont="1" applyFill="1" applyBorder="1" applyAlignment="1">
      <alignment horizontal="center"/>
    </xf>
    <xf numFmtId="165" fontId="5" fillId="5" borderId="0" xfId="0" applyNumberFormat="1" applyFont="1" applyFill="1" applyBorder="1" applyAlignment="1">
      <alignment horizontal="center"/>
    </xf>
    <xf numFmtId="3" fontId="5" fillId="5" borderId="0" xfId="0" applyNumberFormat="1" applyFont="1" applyFill="1" applyBorder="1"/>
    <xf numFmtId="166" fontId="5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167" fontId="17" fillId="5" borderId="0" xfId="0" applyNumberFormat="1" applyFont="1" applyFill="1" applyBorder="1" applyAlignment="1">
      <alignment horizontal="center"/>
    </xf>
    <xf numFmtId="164" fontId="5" fillId="5" borderId="0" xfId="0" applyNumberFormat="1" applyFont="1" applyFill="1" applyBorder="1" applyAlignment="1">
      <alignment horizontal="center"/>
    </xf>
    <xf numFmtId="0" fontId="20" fillId="5" borderId="0" xfId="0" applyFont="1" applyFill="1" applyBorder="1"/>
    <xf numFmtId="0" fontId="5" fillId="0" borderId="0" xfId="0" applyFont="1"/>
    <xf numFmtId="3" fontId="0" fillId="6" borderId="0" xfId="0" applyNumberFormat="1" applyFill="1" applyBorder="1"/>
    <xf numFmtId="3" fontId="17" fillId="5" borderId="0" xfId="0" applyNumberFormat="1" applyFont="1" applyFill="1" applyBorder="1"/>
    <xf numFmtId="3" fontId="14" fillId="6" borderId="1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10" fillId="6" borderId="0" xfId="0" applyFont="1" applyFill="1" applyAlignment="1">
      <alignment horizontal="center"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E452"/>
  <sheetViews>
    <sheetView tabSelected="1" zoomScale="90" zoomScaleNormal="90" workbookViewId="0">
      <selection activeCell="A2" sqref="A2:I2"/>
    </sheetView>
  </sheetViews>
  <sheetFormatPr defaultRowHeight="15" x14ac:dyDescent="0.25"/>
  <cols>
    <col min="1" max="1" width="32.5703125" bestFit="1" customWidth="1"/>
    <col min="2" max="2" width="20.7109375" customWidth="1"/>
    <col min="3" max="3" width="7.85546875" customWidth="1"/>
    <col min="4" max="4" width="33.140625" bestFit="1" customWidth="1"/>
    <col min="5" max="5" width="20.7109375" customWidth="1"/>
    <col min="6" max="6" width="7.85546875" customWidth="1"/>
    <col min="7" max="7" width="31.5703125" customWidth="1"/>
    <col min="8" max="8" width="20.7109375" customWidth="1"/>
    <col min="9" max="9" width="7.85546875" customWidth="1"/>
    <col min="10" max="10" width="11" style="15" hidden="1" customWidth="1"/>
    <col min="11" max="11" width="12" style="14" hidden="1" customWidth="1"/>
    <col min="12" max="12" width="17.140625" style="14" hidden="1" customWidth="1"/>
    <col min="13" max="13" width="22.5703125" style="14" customWidth="1"/>
    <col min="14" max="22" width="9.140625" style="14"/>
    <col min="23" max="31" width="9.140625" style="12"/>
  </cols>
  <sheetData>
    <row r="1" spans="1:12" ht="23.25" x14ac:dyDescent="0.35">
      <c r="A1" s="59" t="s">
        <v>76</v>
      </c>
      <c r="B1" s="59"/>
      <c r="C1" s="59"/>
      <c r="D1" s="59"/>
      <c r="E1" s="59"/>
      <c r="F1" s="59"/>
      <c r="G1" s="59"/>
      <c r="H1" s="59"/>
      <c r="I1" s="59"/>
    </row>
    <row r="2" spans="1:12" ht="36" customHeight="1" x14ac:dyDescent="0.3">
      <c r="A2" s="65" t="s">
        <v>71</v>
      </c>
      <c r="B2" s="65"/>
      <c r="C2" s="65"/>
      <c r="D2" s="65"/>
      <c r="E2" s="65"/>
      <c r="F2" s="65"/>
      <c r="G2" s="65"/>
      <c r="H2" s="65"/>
      <c r="I2" s="66"/>
    </row>
    <row r="3" spans="1:12" ht="19.5" thickBot="1" x14ac:dyDescent="0.35">
      <c r="A3" s="31"/>
      <c r="B3" s="31"/>
      <c r="C3" s="31"/>
      <c r="D3" s="31"/>
      <c r="E3" s="31"/>
      <c r="F3" s="31"/>
      <c r="G3" s="31"/>
      <c r="H3" s="31"/>
      <c r="I3" s="17"/>
    </row>
    <row r="4" spans="1:12" ht="19.5" thickBot="1" x14ac:dyDescent="0.35">
      <c r="A4" s="32" t="s">
        <v>72</v>
      </c>
      <c r="B4" s="63" t="s">
        <v>74</v>
      </c>
      <c r="C4" s="64"/>
      <c r="D4" s="31"/>
      <c r="E4" s="31"/>
      <c r="F4" s="31"/>
      <c r="G4" s="31"/>
      <c r="H4" s="31"/>
      <c r="I4" s="17"/>
    </row>
    <row r="5" spans="1:12" ht="19.5" thickBot="1" x14ac:dyDescent="0.35">
      <c r="A5" s="32" t="s">
        <v>56</v>
      </c>
      <c r="B5" s="63" t="s">
        <v>75</v>
      </c>
      <c r="C5" s="64"/>
      <c r="D5" s="31"/>
      <c r="E5" s="31"/>
      <c r="F5" s="31"/>
      <c r="G5" s="31"/>
      <c r="H5" s="31"/>
      <c r="I5" s="17"/>
    </row>
    <row r="6" spans="1:12" ht="15.75" thickBo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12" ht="16.5" thickBot="1" x14ac:dyDescent="0.3">
      <c r="A7" s="60" t="s">
        <v>0</v>
      </c>
      <c r="B7" s="61"/>
      <c r="C7" s="62"/>
      <c r="D7" s="60" t="s">
        <v>1</v>
      </c>
      <c r="E7" s="61"/>
      <c r="F7" s="62"/>
      <c r="G7" s="60" t="s">
        <v>2</v>
      </c>
      <c r="H7" s="61"/>
      <c r="I7" s="62"/>
    </row>
    <row r="8" spans="1:12" ht="8.25" customHeight="1" x14ac:dyDescent="0.25">
      <c r="A8" s="2"/>
      <c r="B8" s="3"/>
      <c r="C8" s="4"/>
      <c r="D8" s="2"/>
      <c r="E8" s="3"/>
      <c r="F8" s="4"/>
      <c r="G8" s="23"/>
      <c r="H8" s="24"/>
      <c r="I8" s="25"/>
    </row>
    <row r="9" spans="1:12" x14ac:dyDescent="0.25">
      <c r="A9" s="5" t="s">
        <v>51</v>
      </c>
      <c r="B9" s="18" t="s">
        <v>28</v>
      </c>
      <c r="C9" s="4"/>
      <c r="D9" s="5" t="s">
        <v>51</v>
      </c>
      <c r="E9" s="18" t="s">
        <v>30</v>
      </c>
      <c r="F9" s="4"/>
      <c r="G9" s="5" t="s">
        <v>51</v>
      </c>
      <c r="H9" s="18" t="s">
        <v>18</v>
      </c>
      <c r="I9" s="4"/>
    </row>
    <row r="10" spans="1:12" ht="8.25" customHeight="1" x14ac:dyDescent="0.25">
      <c r="A10" s="2"/>
      <c r="B10" s="3"/>
      <c r="C10" s="4"/>
      <c r="D10" s="2"/>
      <c r="E10" s="3"/>
      <c r="F10" s="4"/>
      <c r="G10" s="2"/>
      <c r="H10" s="3"/>
      <c r="I10" s="4"/>
    </row>
    <row r="11" spans="1:12" x14ac:dyDescent="0.25">
      <c r="A11" s="5" t="s">
        <v>52</v>
      </c>
      <c r="B11" s="48">
        <f>VLOOKUP('Vstupní údaje + výsledky'!B9,'Data - směsi a moduly'!B3:C19,2,FALSE)</f>
        <v>9000</v>
      </c>
      <c r="C11" s="4" t="s">
        <v>3</v>
      </c>
      <c r="D11" s="5" t="s">
        <v>52</v>
      </c>
      <c r="E11" s="48">
        <f>VLOOKUP('Vstupní údaje + výsledky'!E9,'Data - směsi a moduly'!E3:F15,2,FALSE)</f>
        <v>9000</v>
      </c>
      <c r="F11" s="4" t="s">
        <v>3</v>
      </c>
      <c r="G11" s="5" t="s">
        <v>52</v>
      </c>
      <c r="H11" s="48">
        <f>VLOOKUP('Vstupní údaje + výsledky'!H9,'Data - směsi a moduly'!H3:I13,2,FALSE)</f>
        <v>7500</v>
      </c>
      <c r="I11" s="4" t="s">
        <v>3</v>
      </c>
    </row>
    <row r="12" spans="1:12" ht="8.25" customHeight="1" thickBot="1" x14ac:dyDescent="0.3">
      <c r="A12" s="2"/>
      <c r="B12" s="3"/>
      <c r="C12" s="4"/>
      <c r="D12" s="2"/>
      <c r="E12" s="3"/>
      <c r="F12" s="4"/>
      <c r="G12" s="2"/>
      <c r="H12" s="3"/>
      <c r="I12" s="4"/>
    </row>
    <row r="13" spans="1:12" ht="15.75" thickBot="1" x14ac:dyDescent="0.3">
      <c r="A13" s="5" t="s">
        <v>53</v>
      </c>
      <c r="B13" s="27">
        <v>4</v>
      </c>
      <c r="C13" s="4" t="s">
        <v>23</v>
      </c>
      <c r="D13" s="5" t="s">
        <v>53</v>
      </c>
      <c r="E13" s="27">
        <v>6</v>
      </c>
      <c r="F13" s="4" t="s">
        <v>23</v>
      </c>
      <c r="G13" s="5" t="s">
        <v>53</v>
      </c>
      <c r="H13" s="27">
        <v>6</v>
      </c>
      <c r="I13" s="4" t="s">
        <v>23</v>
      </c>
      <c r="L13" s="16"/>
    </row>
    <row r="14" spans="1:12" ht="8.25" customHeight="1" thickBot="1" x14ac:dyDescent="0.3">
      <c r="A14" s="6"/>
      <c r="B14" s="7"/>
      <c r="C14" s="8"/>
      <c r="D14" s="6"/>
      <c r="E14" s="7"/>
      <c r="F14" s="8"/>
      <c r="G14" s="6"/>
      <c r="H14" s="7"/>
      <c r="I14" s="8"/>
    </row>
    <row r="15" spans="1:12" ht="7.5" customHeight="1" thickBo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12" ht="21" customHeight="1" thickBot="1" x14ac:dyDescent="0.3">
      <c r="A16" s="51" t="s">
        <v>67</v>
      </c>
      <c r="B16" s="52"/>
      <c r="C16" s="53">
        <f>(B13*B11+E13*E11+H13*H11)/(B13+E13+H13)</f>
        <v>8437.5</v>
      </c>
      <c r="D16" s="54"/>
      <c r="E16" s="55"/>
      <c r="F16" s="19" t="s">
        <v>3</v>
      </c>
      <c r="G16" s="1"/>
      <c r="H16" s="1"/>
      <c r="I16" s="1"/>
    </row>
    <row r="17" spans="1:26" ht="24" customHeight="1" thickBot="1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26" ht="33.75" thickBot="1" x14ac:dyDescent="0.3">
      <c r="A18" s="20" t="s">
        <v>21</v>
      </c>
      <c r="B18" s="28">
        <v>25</v>
      </c>
      <c r="C18" s="9"/>
      <c r="D18" s="20" t="s">
        <v>24</v>
      </c>
      <c r="E18" s="30">
        <v>3000</v>
      </c>
      <c r="F18" s="10"/>
      <c r="G18" s="21" t="s">
        <v>54</v>
      </c>
      <c r="H18" s="22">
        <f>IF(B20&gt;20,J18/0.85,J18)</f>
        <v>27375000</v>
      </c>
      <c r="I18" s="1"/>
      <c r="J18" s="49">
        <f>E18*365*B18</f>
        <v>27375000</v>
      </c>
      <c r="K18" s="38"/>
      <c r="L18" s="38"/>
      <c r="M18" s="38"/>
      <c r="N18" s="38"/>
      <c r="O18" s="38"/>
    </row>
    <row r="19" spans="1:26" ht="33.75" thickBot="1" x14ac:dyDescent="0.3">
      <c r="A19" s="20" t="s">
        <v>22</v>
      </c>
      <c r="B19" s="29">
        <v>12</v>
      </c>
      <c r="C19" s="9"/>
      <c r="D19" s="20" t="s">
        <v>26</v>
      </c>
      <c r="E19" s="30">
        <v>1500</v>
      </c>
      <c r="F19" s="10"/>
      <c r="G19" s="21" t="s">
        <v>55</v>
      </c>
      <c r="H19" s="22">
        <f>B19*E19*365</f>
        <v>6570000</v>
      </c>
      <c r="I19" s="1"/>
      <c r="J19" s="33"/>
      <c r="K19" s="38"/>
      <c r="L19" s="38"/>
      <c r="M19" s="38"/>
      <c r="N19" s="38"/>
      <c r="O19" s="38"/>
    </row>
    <row r="20" spans="1:26" ht="33.75" thickBot="1" x14ac:dyDescent="0.3">
      <c r="A20" s="20" t="s">
        <v>25</v>
      </c>
      <c r="B20" s="29">
        <v>15</v>
      </c>
      <c r="C20" s="9"/>
      <c r="D20" s="20" t="s">
        <v>27</v>
      </c>
      <c r="E20" s="30">
        <v>4000</v>
      </c>
      <c r="F20" s="10"/>
      <c r="G20" s="24"/>
      <c r="H20" s="50"/>
      <c r="I20" s="1"/>
      <c r="J20" s="41">
        <f>H18-H19</f>
        <v>20805000</v>
      </c>
      <c r="K20" s="38">
        <f>J20/E20/365</f>
        <v>14.25</v>
      </c>
      <c r="L20" s="38"/>
      <c r="M20" s="38"/>
      <c r="N20" s="38"/>
      <c r="O20" s="38"/>
    </row>
    <row r="21" spans="1:26" x14ac:dyDescent="0.25">
      <c r="A21" s="1"/>
      <c r="B21" s="1"/>
      <c r="C21" s="1"/>
      <c r="D21" s="11"/>
      <c r="E21" s="1"/>
      <c r="F21" s="1"/>
      <c r="G21" s="1"/>
      <c r="H21" s="1"/>
      <c r="I21" s="1"/>
      <c r="J21" s="33"/>
      <c r="K21" s="38"/>
      <c r="L21" s="38"/>
      <c r="M21" s="38"/>
      <c r="N21" s="38"/>
      <c r="O21" s="38"/>
    </row>
    <row r="22" spans="1:26" ht="15.75" thickBot="1" x14ac:dyDescent="0.3">
      <c r="A22" s="1"/>
      <c r="B22" s="1"/>
      <c r="C22" s="1"/>
      <c r="D22" s="1"/>
      <c r="E22" s="1"/>
      <c r="F22" s="1"/>
      <c r="G22" s="37"/>
      <c r="H22" s="37"/>
      <c r="I22" s="37"/>
    </row>
    <row r="23" spans="1:26" ht="30.75" customHeight="1" thickBot="1" x14ac:dyDescent="0.3">
      <c r="A23" s="56" t="s">
        <v>73</v>
      </c>
      <c r="B23" s="57"/>
      <c r="C23" s="57"/>
      <c r="D23" s="58"/>
      <c r="E23" s="26">
        <f>IF((K20*H37/L35)&gt;(B18-B19),(B18-B19),(K20*H37/L35))</f>
        <v>7.1282014158326783</v>
      </c>
      <c r="F23" s="37"/>
      <c r="G23" s="37"/>
      <c r="H23" s="37"/>
      <c r="I23" s="37"/>
      <c r="J23" s="33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s="14" customFormat="1" hidden="1" x14ac:dyDescent="0.25">
      <c r="F24" s="38"/>
      <c r="G24" s="38"/>
      <c r="H24" s="38"/>
      <c r="I24" s="38"/>
      <c r="J24" s="33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s="14" customFormat="1" hidden="1" x14ac:dyDescent="0.25">
      <c r="F25" s="38"/>
      <c r="G25" s="38"/>
      <c r="H25" s="38"/>
      <c r="I25" s="38"/>
      <c r="J25" s="33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s="14" customFormat="1" hidden="1" x14ac:dyDescent="0.25">
      <c r="F26" s="38"/>
      <c r="G26" s="38"/>
      <c r="H26" s="38"/>
      <c r="I26" s="38"/>
      <c r="J26" s="33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s="14" customFormat="1" hidden="1" x14ac:dyDescent="0.25">
      <c r="F27" s="38"/>
      <c r="G27" s="38"/>
      <c r="H27" s="38"/>
      <c r="I27" s="38"/>
      <c r="J27" s="33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s="14" customFormat="1" hidden="1" x14ac:dyDescent="0.25">
      <c r="F28" s="33"/>
      <c r="G28" s="33" t="s">
        <v>57</v>
      </c>
      <c r="H28" s="33"/>
      <c r="I28" s="33"/>
      <c r="J28" s="33"/>
      <c r="K28" s="33"/>
      <c r="L28" s="39"/>
      <c r="M28" s="40"/>
      <c r="N28" s="33"/>
      <c r="O28" s="33"/>
      <c r="P28" s="33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s="14" customFormat="1" ht="17.25" hidden="1" x14ac:dyDescent="0.25">
      <c r="F29" s="33"/>
      <c r="G29" s="33" t="s">
        <v>68</v>
      </c>
      <c r="H29" s="33"/>
      <c r="I29" s="33"/>
      <c r="J29" s="36">
        <v>495933</v>
      </c>
      <c r="K29" s="36">
        <v>-0.93400000000000005</v>
      </c>
      <c r="L29" s="39">
        <f>J29*POWER(I38,K29)</f>
        <v>39532.453775099966</v>
      </c>
      <c r="M29" s="33"/>
      <c r="N29" s="39">
        <f>J29*POWER(7,K29)</f>
        <v>80556.657580770319</v>
      </c>
      <c r="O29" s="33"/>
      <c r="P29" s="33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s="14" customFormat="1" hidden="1" x14ac:dyDescent="0.25"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s="14" customFormat="1" hidden="1" x14ac:dyDescent="0.25">
      <c r="F31" s="33"/>
      <c r="G31" s="33" t="s">
        <v>58</v>
      </c>
      <c r="H31" s="33"/>
      <c r="I31" s="33"/>
      <c r="J31" s="33"/>
      <c r="K31" s="41">
        <f>K32*L29/N29</f>
        <v>4416.668896908538</v>
      </c>
      <c r="L31" s="33"/>
      <c r="M31" s="33"/>
      <c r="N31" s="33"/>
      <c r="O31" s="33"/>
      <c r="P31" s="33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s="14" customFormat="1" hidden="1" x14ac:dyDescent="0.25">
      <c r="F32" s="33"/>
      <c r="G32" s="33" t="s">
        <v>59</v>
      </c>
      <c r="H32" s="33"/>
      <c r="I32" s="33"/>
      <c r="J32" s="33"/>
      <c r="K32" s="33">
        <v>9000</v>
      </c>
      <c r="L32" s="33"/>
      <c r="M32" s="33"/>
      <c r="N32" s="33"/>
      <c r="O32" s="33"/>
      <c r="P32" s="33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6:26" s="14" customFormat="1" hidden="1" x14ac:dyDescent="0.25"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6:26" s="14" customFormat="1" hidden="1" x14ac:dyDescent="0.25">
      <c r="F34" s="33"/>
      <c r="G34" s="33" t="s">
        <v>60</v>
      </c>
      <c r="H34" s="33"/>
      <c r="I34" s="33"/>
      <c r="J34" s="33"/>
      <c r="K34" s="33"/>
      <c r="L34" s="33"/>
      <c r="M34" s="33"/>
      <c r="N34" s="33"/>
      <c r="O34" s="33"/>
      <c r="P34" s="33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6:26" s="14" customFormat="1" ht="17.25" hidden="1" x14ac:dyDescent="0.25">
      <c r="F35" s="33"/>
      <c r="G35" s="33" t="s">
        <v>69</v>
      </c>
      <c r="H35" s="33"/>
      <c r="I35" s="33"/>
      <c r="J35" s="36">
        <v>242336</v>
      </c>
      <c r="K35" s="36">
        <v>-1.4139999999999999</v>
      </c>
      <c r="L35" s="42">
        <f>I42</f>
        <v>1.6992364964739259</v>
      </c>
      <c r="M35" s="33"/>
      <c r="N35" s="33"/>
      <c r="O35" s="33"/>
      <c r="P35" s="33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6:26" s="14" customFormat="1" hidden="1" x14ac:dyDescent="0.25"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6:26" s="14" customFormat="1" ht="18" hidden="1" x14ac:dyDescent="0.35">
      <c r="F37" s="33"/>
      <c r="G37" s="33" t="s">
        <v>70</v>
      </c>
      <c r="H37" s="33">
        <v>0.85</v>
      </c>
      <c r="I37" s="33"/>
      <c r="J37" s="33"/>
      <c r="K37" s="33"/>
      <c r="L37" s="33"/>
      <c r="M37" s="33"/>
      <c r="N37" s="33"/>
      <c r="O37" s="33"/>
      <c r="P37" s="33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6:26" s="14" customFormat="1" hidden="1" x14ac:dyDescent="0.25">
      <c r="F38" s="33"/>
      <c r="G38" s="33"/>
      <c r="H38" s="43"/>
      <c r="I38" s="44">
        <f>IF(B20=0,0.0001,B20)</f>
        <v>15</v>
      </c>
      <c r="J38" s="33"/>
      <c r="K38" s="33"/>
      <c r="L38" s="33"/>
      <c r="M38" s="33"/>
      <c r="N38" s="33"/>
      <c r="O38" s="33"/>
      <c r="P38" s="33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6:26" s="14" customFormat="1" hidden="1" x14ac:dyDescent="0.25">
      <c r="F39" s="33"/>
      <c r="G39" s="33"/>
      <c r="H39" s="33" t="s">
        <v>61</v>
      </c>
      <c r="I39" s="45">
        <f>IF(I38&lt;=5,0.85,0)</f>
        <v>0</v>
      </c>
      <c r="J39" s="46" t="s">
        <v>64</v>
      </c>
      <c r="K39" s="33"/>
      <c r="L39" s="33"/>
      <c r="M39" s="33"/>
      <c r="N39" s="33"/>
      <c r="O39" s="33"/>
      <c r="P39" s="33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6:26" s="14" customFormat="1" hidden="1" x14ac:dyDescent="0.25">
      <c r="F40" s="33"/>
      <c r="G40" s="33"/>
      <c r="H40" s="33" t="s">
        <v>62</v>
      </c>
      <c r="I40" s="45">
        <f>IF(I38&gt;5,0.92,0)</f>
        <v>0.92</v>
      </c>
      <c r="J40" s="46" t="s">
        <v>65</v>
      </c>
      <c r="K40" s="33"/>
      <c r="L40" s="33"/>
      <c r="M40" s="33"/>
      <c r="N40" s="33"/>
      <c r="O40" s="33"/>
      <c r="P40" s="33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6:26" s="14" customFormat="1" hidden="1" x14ac:dyDescent="0.25">
      <c r="F41" s="33"/>
      <c r="G41" s="33"/>
      <c r="H41" s="33" t="s">
        <v>63</v>
      </c>
      <c r="I41" s="42">
        <f>J35*POWER(K31,K35)</f>
        <v>1.6992364964739259</v>
      </c>
      <c r="J41" s="33"/>
      <c r="K41" s="33"/>
      <c r="L41" s="33"/>
      <c r="M41" s="33"/>
      <c r="N41" s="33"/>
      <c r="O41" s="33"/>
      <c r="P41" s="33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6:26" s="14" customFormat="1" hidden="1" x14ac:dyDescent="0.25">
      <c r="F42" s="33"/>
      <c r="G42" s="33"/>
      <c r="H42" s="36" t="s">
        <v>66</v>
      </c>
      <c r="I42" s="45">
        <f>MAX(I39:I41)</f>
        <v>1.6992364964739259</v>
      </c>
      <c r="J42" s="33"/>
      <c r="K42" s="33"/>
      <c r="L42" s="33"/>
      <c r="M42" s="33"/>
      <c r="N42" s="33"/>
      <c r="O42" s="33"/>
      <c r="P42" s="33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6:26" s="13" customFormat="1" x14ac:dyDescent="0.25">
      <c r="F43" s="38"/>
      <c r="G43" s="38"/>
      <c r="H43" s="38"/>
      <c r="I43" s="38"/>
      <c r="J43" s="33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6:26" s="12" customFormat="1" x14ac:dyDescent="0.25">
      <c r="F44" s="38"/>
      <c r="G44" s="38"/>
      <c r="H44" s="38"/>
      <c r="I44" s="38"/>
      <c r="J44" s="33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6:26" s="12" customFormat="1" x14ac:dyDescent="0.25">
      <c r="F45" s="38"/>
      <c r="G45" s="38"/>
      <c r="H45" s="38"/>
      <c r="I45" s="38"/>
      <c r="J45" s="33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6:26" s="12" customFormat="1" x14ac:dyDescent="0.25">
      <c r="F46" s="38"/>
      <c r="G46" s="38"/>
      <c r="H46" s="38"/>
      <c r="I46" s="38"/>
      <c r="J46" s="33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6:26" s="12" customFormat="1" x14ac:dyDescent="0.25">
      <c r="F47" s="38"/>
      <c r="G47" s="38"/>
      <c r="H47" s="38"/>
      <c r="I47" s="38"/>
      <c r="J47" s="33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6:26" s="12" customFormat="1" x14ac:dyDescent="0.25">
      <c r="F48" s="38"/>
      <c r="G48" s="38"/>
      <c r="H48" s="38"/>
      <c r="I48" s="38"/>
      <c r="J48" s="33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6:26" s="12" customFormat="1" x14ac:dyDescent="0.25">
      <c r="F49" s="38"/>
      <c r="G49" s="38"/>
      <c r="H49" s="38"/>
      <c r="I49" s="38"/>
      <c r="J49" s="33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6:26" s="12" customFormat="1" x14ac:dyDescent="0.25">
      <c r="F50" s="38"/>
      <c r="G50" s="38"/>
      <c r="H50" s="38"/>
      <c r="I50" s="38"/>
      <c r="J50" s="33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6:26" s="12" customFormat="1" x14ac:dyDescent="0.25">
      <c r="F51" s="38"/>
      <c r="G51" s="38"/>
      <c r="H51" s="38"/>
      <c r="I51" s="38"/>
      <c r="J51" s="33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6:26" s="12" customFormat="1" x14ac:dyDescent="0.25">
      <c r="F52" s="38"/>
      <c r="G52" s="38"/>
      <c r="H52" s="38"/>
      <c r="I52" s="38"/>
      <c r="J52" s="33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6:26" s="12" customFormat="1" x14ac:dyDescent="0.25">
      <c r="F53" s="38"/>
      <c r="G53" s="38"/>
      <c r="H53" s="38"/>
      <c r="I53" s="38"/>
      <c r="J53" s="33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6:26" s="12" customFormat="1" x14ac:dyDescent="0.25">
      <c r="F54" s="38"/>
      <c r="G54" s="38"/>
      <c r="H54" s="38"/>
      <c r="I54" s="38"/>
      <c r="J54" s="33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6:26" s="12" customFormat="1" x14ac:dyDescent="0.25">
      <c r="F55" s="38"/>
      <c r="G55" s="38"/>
      <c r="H55" s="38"/>
      <c r="I55" s="38"/>
      <c r="J55" s="33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6:26" s="12" customFormat="1" x14ac:dyDescent="0.25">
      <c r="F56" s="38"/>
      <c r="G56" s="38"/>
      <c r="H56" s="38"/>
      <c r="I56" s="38"/>
      <c r="J56" s="33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6:26" s="12" customFormat="1" x14ac:dyDescent="0.25">
      <c r="F57" s="38"/>
      <c r="G57" s="38"/>
      <c r="H57" s="38"/>
      <c r="I57" s="38"/>
      <c r="J57" s="33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6:26" s="12" customFormat="1" x14ac:dyDescent="0.25">
      <c r="F58" s="38"/>
      <c r="G58" s="38"/>
      <c r="H58" s="38"/>
      <c r="I58" s="38"/>
      <c r="J58" s="33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6:26" s="12" customFormat="1" x14ac:dyDescent="0.25">
      <c r="F59" s="38"/>
      <c r="G59" s="38"/>
      <c r="H59" s="38"/>
      <c r="I59" s="38"/>
      <c r="J59" s="33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6:26" s="12" customFormat="1" x14ac:dyDescent="0.25">
      <c r="F60" s="38"/>
      <c r="G60" s="38"/>
      <c r="H60" s="38"/>
      <c r="I60" s="38"/>
      <c r="J60" s="33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6:26" s="12" customFormat="1" x14ac:dyDescent="0.25">
      <c r="F61" s="38"/>
      <c r="G61" s="38"/>
      <c r="H61" s="38"/>
      <c r="I61" s="38"/>
      <c r="J61" s="33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6:26" s="12" customFormat="1" x14ac:dyDescent="0.25">
      <c r="F62" s="38"/>
      <c r="G62" s="38"/>
      <c r="H62" s="38"/>
      <c r="I62" s="38"/>
      <c r="J62" s="33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6:26" s="12" customFormat="1" x14ac:dyDescent="0.25">
      <c r="F63" s="38"/>
      <c r="G63" s="38"/>
      <c r="H63" s="38"/>
      <c r="I63" s="38"/>
      <c r="J63" s="33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6:26" s="12" customFormat="1" x14ac:dyDescent="0.25">
      <c r="F64" s="38"/>
      <c r="G64" s="38"/>
      <c r="H64" s="38"/>
      <c r="I64" s="38"/>
      <c r="J64" s="33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6:26" s="12" customFormat="1" x14ac:dyDescent="0.25">
      <c r="F65" s="38"/>
      <c r="G65" s="38"/>
      <c r="H65" s="38"/>
      <c r="I65" s="38"/>
      <c r="J65" s="33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6:26" s="12" customFormat="1" x14ac:dyDescent="0.25">
      <c r="F66" s="38"/>
      <c r="G66" s="38"/>
      <c r="H66" s="38"/>
      <c r="I66" s="38"/>
      <c r="J66" s="33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6:26" s="12" customFormat="1" x14ac:dyDescent="0.25">
      <c r="F67" s="38"/>
      <c r="G67" s="38"/>
      <c r="H67" s="38"/>
      <c r="I67" s="38"/>
      <c r="J67" s="33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6:26" s="12" customFormat="1" x14ac:dyDescent="0.25">
      <c r="F68" s="38"/>
      <c r="G68" s="38"/>
      <c r="H68" s="38"/>
      <c r="I68" s="38"/>
      <c r="J68" s="33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6:26" s="12" customFormat="1" x14ac:dyDescent="0.25">
      <c r="F69" s="38"/>
      <c r="G69" s="38"/>
      <c r="H69" s="38"/>
      <c r="I69" s="38"/>
      <c r="J69" s="33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6:26" s="12" customFormat="1" x14ac:dyDescent="0.25">
      <c r="F70" s="38"/>
      <c r="G70" s="38"/>
      <c r="H70" s="38"/>
      <c r="I70" s="38"/>
      <c r="J70" s="33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6:26" s="12" customFormat="1" x14ac:dyDescent="0.25">
      <c r="F71" s="38"/>
      <c r="G71" s="38"/>
      <c r="H71" s="38"/>
      <c r="I71" s="38"/>
      <c r="J71" s="33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6:26" s="12" customFormat="1" x14ac:dyDescent="0.25">
      <c r="F72" s="38"/>
      <c r="G72" s="38"/>
      <c r="H72" s="38"/>
      <c r="I72" s="38"/>
      <c r="J72" s="33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6:26" s="12" customFormat="1" x14ac:dyDescent="0.25">
      <c r="F73" s="38"/>
      <c r="G73" s="38"/>
      <c r="H73" s="38"/>
      <c r="I73" s="38"/>
      <c r="J73" s="33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6:26" s="12" customFormat="1" x14ac:dyDescent="0.25">
      <c r="F74" s="38"/>
      <c r="G74" s="38"/>
      <c r="H74" s="38"/>
      <c r="I74" s="38"/>
      <c r="J74" s="33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6:26" s="12" customFormat="1" x14ac:dyDescent="0.25">
      <c r="F75" s="38"/>
      <c r="G75" s="38"/>
      <c r="H75" s="38"/>
      <c r="I75" s="38"/>
      <c r="J75" s="33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6:26" x14ac:dyDescent="0.25">
      <c r="F76" s="47"/>
      <c r="G76" s="47"/>
      <c r="H76" s="47"/>
      <c r="I76" s="47"/>
      <c r="J76" s="33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6:26" x14ac:dyDescent="0.25">
      <c r="F77" s="47"/>
      <c r="G77" s="47"/>
      <c r="H77" s="47"/>
      <c r="I77" s="47"/>
      <c r="J77" s="33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6:26" x14ac:dyDescent="0.25">
      <c r="F78" s="47"/>
      <c r="G78" s="47"/>
      <c r="H78" s="47"/>
      <c r="I78" s="47"/>
      <c r="J78" s="33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6:26" x14ac:dyDescent="0.25">
      <c r="F79" s="47"/>
      <c r="G79" s="47"/>
      <c r="H79" s="47"/>
      <c r="I79" s="47"/>
      <c r="J79" s="33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6:26" x14ac:dyDescent="0.25">
      <c r="F80" s="47"/>
      <c r="G80" s="47"/>
      <c r="H80" s="47"/>
      <c r="I80" s="47"/>
      <c r="J80" s="33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6:26" x14ac:dyDescent="0.25">
      <c r="F81" s="47"/>
      <c r="G81" s="47"/>
      <c r="H81" s="47"/>
      <c r="I81" s="47"/>
      <c r="J81" s="33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6:26" x14ac:dyDescent="0.25">
      <c r="F82" s="47"/>
      <c r="G82" s="47"/>
      <c r="H82" s="47"/>
      <c r="I82" s="47"/>
      <c r="J82" s="33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6:26" x14ac:dyDescent="0.25">
      <c r="F83" s="47"/>
      <c r="G83" s="47"/>
      <c r="H83" s="47"/>
      <c r="I83" s="47"/>
      <c r="J83" s="33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6:26" x14ac:dyDescent="0.25">
      <c r="F84" s="47"/>
      <c r="G84" s="47"/>
      <c r="H84" s="47"/>
      <c r="I84" s="47"/>
      <c r="J84" s="33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6:26" x14ac:dyDescent="0.25">
      <c r="F85" s="47"/>
      <c r="G85" s="47"/>
      <c r="H85" s="47"/>
      <c r="I85" s="47"/>
      <c r="J85" s="33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6:26" x14ac:dyDescent="0.25">
      <c r="F86" s="47"/>
      <c r="G86" s="47"/>
      <c r="H86" s="47"/>
      <c r="I86" s="47"/>
      <c r="J86" s="33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6:26" x14ac:dyDescent="0.25">
      <c r="F87" s="47"/>
      <c r="G87" s="47"/>
      <c r="H87" s="47"/>
      <c r="I87" s="47"/>
      <c r="J87" s="33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6:26" x14ac:dyDescent="0.25">
      <c r="F88" s="47"/>
      <c r="G88" s="47"/>
      <c r="H88" s="47"/>
      <c r="I88" s="47"/>
      <c r="J88" s="33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6:26" x14ac:dyDescent="0.25">
      <c r="F89" s="47"/>
      <c r="G89" s="47"/>
      <c r="H89" s="47"/>
      <c r="I89" s="47"/>
      <c r="J89" s="33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6:26" x14ac:dyDescent="0.25">
      <c r="F90" s="47"/>
      <c r="G90" s="47"/>
      <c r="H90" s="47"/>
      <c r="I90" s="47"/>
      <c r="J90" s="33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6:26" x14ac:dyDescent="0.25">
      <c r="F91" s="47"/>
      <c r="G91" s="47"/>
      <c r="H91" s="47"/>
      <c r="I91" s="47"/>
      <c r="J91" s="33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6:26" x14ac:dyDescent="0.25">
      <c r="F92" s="47"/>
      <c r="G92" s="47"/>
      <c r="H92" s="47"/>
      <c r="I92" s="47"/>
      <c r="J92" s="33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6:26" x14ac:dyDescent="0.25">
      <c r="F93" s="47"/>
      <c r="G93" s="47"/>
      <c r="H93" s="47"/>
      <c r="I93" s="47"/>
      <c r="J93" s="33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6:26" x14ac:dyDescent="0.25">
      <c r="F94" s="47"/>
      <c r="G94" s="47"/>
      <c r="H94" s="47"/>
      <c r="I94" s="47"/>
      <c r="J94" s="33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6:26" x14ac:dyDescent="0.25">
      <c r="F95" s="47"/>
      <c r="G95" s="47"/>
      <c r="H95" s="47"/>
      <c r="I95" s="47"/>
      <c r="J95" s="33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6:26" x14ac:dyDescent="0.25">
      <c r="F96" s="47"/>
      <c r="G96" s="47"/>
      <c r="H96" s="47"/>
      <c r="I96" s="47"/>
      <c r="J96" s="33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6:26" x14ac:dyDescent="0.25">
      <c r="F97" s="47"/>
      <c r="G97" s="47"/>
      <c r="H97" s="47"/>
      <c r="I97" s="47"/>
      <c r="J97" s="33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6:26" x14ac:dyDescent="0.25">
      <c r="F98" s="47"/>
      <c r="G98" s="47"/>
      <c r="H98" s="47"/>
      <c r="I98" s="47"/>
      <c r="J98" s="33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6:26" x14ac:dyDescent="0.25">
      <c r="F99" s="47"/>
      <c r="G99" s="47"/>
      <c r="H99" s="47"/>
      <c r="I99" s="47"/>
      <c r="J99" s="33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6:26" x14ac:dyDescent="0.25">
      <c r="F100" s="47"/>
      <c r="G100" s="47"/>
      <c r="H100" s="47"/>
      <c r="I100" s="47"/>
      <c r="J100" s="33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6:26" x14ac:dyDescent="0.25">
      <c r="F101" s="47"/>
      <c r="G101" s="47"/>
      <c r="H101" s="47"/>
      <c r="I101" s="47"/>
      <c r="J101" s="33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6:26" x14ac:dyDescent="0.25">
      <c r="F102" s="47"/>
      <c r="G102" s="47"/>
      <c r="H102" s="47"/>
      <c r="I102" s="47"/>
      <c r="J102" s="33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6:26" x14ac:dyDescent="0.25">
      <c r="F103" s="47"/>
      <c r="G103" s="47"/>
      <c r="H103" s="47"/>
      <c r="I103" s="47"/>
      <c r="J103" s="33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6:26" x14ac:dyDescent="0.25">
      <c r="F104" s="47"/>
      <c r="G104" s="47"/>
      <c r="H104" s="47"/>
      <c r="I104" s="47"/>
      <c r="J104" s="33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6:26" x14ac:dyDescent="0.25">
      <c r="F105" s="47"/>
      <c r="G105" s="47"/>
      <c r="H105" s="47"/>
      <c r="I105" s="47"/>
      <c r="J105" s="33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6:26" x14ac:dyDescent="0.25">
      <c r="F106" s="47"/>
      <c r="G106" s="47"/>
      <c r="H106" s="47"/>
      <c r="I106" s="47"/>
      <c r="J106" s="33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6:26" x14ac:dyDescent="0.25">
      <c r="F107" s="47"/>
      <c r="G107" s="47"/>
      <c r="H107" s="47"/>
      <c r="I107" s="47"/>
      <c r="J107" s="33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6:26" x14ac:dyDescent="0.25">
      <c r="F108" s="47"/>
      <c r="G108" s="47"/>
      <c r="H108" s="47"/>
      <c r="I108" s="47"/>
      <c r="J108" s="33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6:26" x14ac:dyDescent="0.25">
      <c r="F109" s="47"/>
      <c r="G109" s="47"/>
      <c r="H109" s="47"/>
      <c r="I109" s="47"/>
      <c r="J109" s="33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6:26" x14ac:dyDescent="0.25">
      <c r="F110" s="47"/>
      <c r="G110" s="47"/>
      <c r="H110" s="47"/>
      <c r="I110" s="47"/>
      <c r="J110" s="33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6:26" x14ac:dyDescent="0.25">
      <c r="F111" s="47"/>
      <c r="G111" s="47"/>
      <c r="H111" s="47"/>
      <c r="I111" s="47"/>
      <c r="J111" s="33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6:26" x14ac:dyDescent="0.25">
      <c r="F112" s="47"/>
      <c r="G112" s="47"/>
      <c r="H112" s="47"/>
      <c r="I112" s="47"/>
      <c r="J112" s="33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6:26" x14ac:dyDescent="0.25">
      <c r="F113" s="47"/>
      <c r="G113" s="47"/>
      <c r="H113" s="47"/>
      <c r="I113" s="47"/>
      <c r="J113" s="33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6:26" x14ac:dyDescent="0.25">
      <c r="F114" s="47"/>
      <c r="G114" s="47"/>
      <c r="H114" s="47"/>
      <c r="I114" s="47"/>
      <c r="J114" s="33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6:26" x14ac:dyDescent="0.25">
      <c r="F115" s="47"/>
      <c r="G115" s="47"/>
      <c r="H115" s="47"/>
      <c r="I115" s="47"/>
      <c r="J115" s="33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6:26" x14ac:dyDescent="0.25">
      <c r="F116" s="47"/>
      <c r="G116" s="47"/>
      <c r="H116" s="47"/>
      <c r="I116" s="47"/>
      <c r="J116" s="33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6:26" x14ac:dyDescent="0.25">
      <c r="F117" s="47"/>
      <c r="G117" s="47"/>
      <c r="H117" s="47"/>
      <c r="I117" s="47"/>
      <c r="J117" s="33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6:26" x14ac:dyDescent="0.25">
      <c r="F118" s="47"/>
      <c r="G118" s="47"/>
      <c r="H118" s="47"/>
      <c r="I118" s="47"/>
      <c r="J118" s="33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6:26" x14ac:dyDescent="0.25">
      <c r="F119" s="47"/>
      <c r="G119" s="47"/>
      <c r="H119" s="47"/>
      <c r="I119" s="47"/>
      <c r="J119" s="33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6:26" x14ac:dyDescent="0.25">
      <c r="F120" s="47"/>
      <c r="G120" s="47"/>
      <c r="H120" s="47"/>
      <c r="I120" s="47"/>
      <c r="J120" s="33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6:26" x14ac:dyDescent="0.25">
      <c r="F121" s="47"/>
      <c r="G121" s="47"/>
      <c r="H121" s="47"/>
      <c r="I121" s="47"/>
      <c r="J121" s="33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6:26" x14ac:dyDescent="0.25">
      <c r="F122" s="47"/>
      <c r="G122" s="47"/>
      <c r="H122" s="47"/>
      <c r="I122" s="47"/>
      <c r="J122" s="33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6:26" x14ac:dyDescent="0.25">
      <c r="F123" s="47"/>
      <c r="G123" s="47"/>
      <c r="H123" s="47"/>
      <c r="I123" s="47"/>
      <c r="J123" s="33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6:26" x14ac:dyDescent="0.25">
      <c r="F124" s="47"/>
      <c r="G124" s="47"/>
      <c r="H124" s="47"/>
      <c r="I124" s="47"/>
      <c r="J124" s="33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6:26" x14ac:dyDescent="0.25">
      <c r="F125" s="47"/>
      <c r="G125" s="47"/>
      <c r="H125" s="47"/>
      <c r="I125" s="47"/>
      <c r="J125" s="33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6:26" x14ac:dyDescent="0.25">
      <c r="F126" s="47"/>
      <c r="G126" s="47"/>
      <c r="H126" s="47"/>
      <c r="I126" s="47"/>
      <c r="J126" s="33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6:26" x14ac:dyDescent="0.25">
      <c r="F127" s="47"/>
      <c r="G127" s="47"/>
      <c r="H127" s="47"/>
      <c r="I127" s="47"/>
      <c r="J127" s="33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6:26" x14ac:dyDescent="0.25">
      <c r="F128" s="47"/>
      <c r="G128" s="47"/>
      <c r="H128" s="47"/>
      <c r="I128" s="47"/>
      <c r="J128" s="33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6:26" x14ac:dyDescent="0.25">
      <c r="F129" s="47"/>
      <c r="G129" s="47"/>
      <c r="H129" s="47"/>
      <c r="I129" s="47"/>
      <c r="J129" s="33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6:26" x14ac:dyDescent="0.25">
      <c r="F130" s="47"/>
      <c r="G130" s="47"/>
      <c r="H130" s="47"/>
      <c r="I130" s="47"/>
      <c r="J130" s="33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6:26" x14ac:dyDescent="0.25">
      <c r="F131" s="47"/>
      <c r="G131" s="47"/>
      <c r="H131" s="47"/>
      <c r="I131" s="47"/>
      <c r="J131" s="33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6:26" x14ac:dyDescent="0.25">
      <c r="F132" s="47"/>
      <c r="G132" s="47"/>
      <c r="H132" s="47"/>
      <c r="I132" s="47"/>
      <c r="J132" s="33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6:26" x14ac:dyDescent="0.25">
      <c r="F133" s="47"/>
      <c r="G133" s="47"/>
      <c r="H133" s="47"/>
      <c r="I133" s="47"/>
      <c r="J133" s="33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6:26" x14ac:dyDescent="0.25">
      <c r="F134" s="47"/>
      <c r="G134" s="47"/>
      <c r="H134" s="47"/>
      <c r="I134" s="47"/>
      <c r="J134" s="33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6:26" x14ac:dyDescent="0.25">
      <c r="F135" s="47"/>
      <c r="G135" s="47"/>
      <c r="H135" s="47"/>
      <c r="I135" s="47"/>
      <c r="J135" s="33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6:26" x14ac:dyDescent="0.25">
      <c r="F136" s="47"/>
      <c r="G136" s="47"/>
      <c r="H136" s="47"/>
      <c r="I136" s="47"/>
      <c r="J136" s="33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6:26" x14ac:dyDescent="0.25">
      <c r="F137" s="47"/>
      <c r="G137" s="47"/>
      <c r="H137" s="47"/>
      <c r="I137" s="47"/>
      <c r="J137" s="33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6:26" x14ac:dyDescent="0.25">
      <c r="F138" s="47"/>
      <c r="G138" s="47"/>
      <c r="H138" s="47"/>
      <c r="I138" s="47"/>
      <c r="J138" s="33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6:26" x14ac:dyDescent="0.25">
      <c r="F139" s="47"/>
      <c r="G139" s="47"/>
      <c r="H139" s="47"/>
      <c r="I139" s="47"/>
      <c r="J139" s="33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6:26" x14ac:dyDescent="0.25">
      <c r="F140" s="47"/>
      <c r="G140" s="47"/>
      <c r="H140" s="47"/>
      <c r="I140" s="47"/>
      <c r="J140" s="33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6:26" x14ac:dyDescent="0.25">
      <c r="F141" s="47"/>
      <c r="G141" s="47"/>
      <c r="H141" s="47"/>
      <c r="I141" s="47"/>
      <c r="J141" s="33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6:26" x14ac:dyDescent="0.25">
      <c r="F142" s="47"/>
      <c r="G142" s="47"/>
      <c r="H142" s="47"/>
      <c r="I142" s="47"/>
      <c r="J142" s="33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6:26" x14ac:dyDescent="0.25">
      <c r="F143" s="47"/>
      <c r="G143" s="47"/>
      <c r="H143" s="47"/>
      <c r="I143" s="47"/>
      <c r="J143" s="33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6:26" x14ac:dyDescent="0.25">
      <c r="F144" s="47"/>
      <c r="G144" s="47"/>
      <c r="H144" s="47"/>
      <c r="I144" s="47"/>
      <c r="J144" s="33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6:26" x14ac:dyDescent="0.25">
      <c r="F145" s="47"/>
      <c r="G145" s="47"/>
      <c r="H145" s="47"/>
      <c r="I145" s="47"/>
      <c r="J145" s="33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6:26" x14ac:dyDescent="0.25">
      <c r="F146" s="47"/>
      <c r="G146" s="47"/>
      <c r="H146" s="47"/>
      <c r="I146" s="47"/>
      <c r="J146" s="33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6:26" x14ac:dyDescent="0.25">
      <c r="F147" s="47"/>
      <c r="G147" s="47"/>
      <c r="H147" s="47"/>
      <c r="I147" s="47"/>
      <c r="J147" s="33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6:26" x14ac:dyDescent="0.25">
      <c r="F148" s="47"/>
      <c r="G148" s="47"/>
      <c r="H148" s="47"/>
      <c r="I148" s="47"/>
      <c r="J148" s="33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6:26" x14ac:dyDescent="0.25">
      <c r="F149" s="47"/>
      <c r="G149" s="47"/>
      <c r="H149" s="47"/>
      <c r="I149" s="47"/>
      <c r="J149" s="33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6:26" x14ac:dyDescent="0.25">
      <c r="F150" s="47"/>
      <c r="G150" s="47"/>
      <c r="H150" s="47"/>
      <c r="I150" s="47"/>
      <c r="J150" s="33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6:26" x14ac:dyDescent="0.25">
      <c r="F151" s="47"/>
      <c r="G151" s="47"/>
      <c r="H151" s="47"/>
      <c r="I151" s="47"/>
      <c r="J151" s="33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6:26" x14ac:dyDescent="0.25">
      <c r="F152" s="47"/>
      <c r="G152" s="47"/>
      <c r="H152" s="47"/>
      <c r="I152" s="47"/>
      <c r="J152" s="33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6:26" x14ac:dyDescent="0.25">
      <c r="F153" s="47"/>
      <c r="G153" s="47"/>
      <c r="H153" s="47"/>
      <c r="I153" s="47"/>
      <c r="J153" s="33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6:26" x14ac:dyDescent="0.25">
      <c r="F154" s="47"/>
      <c r="G154" s="47"/>
      <c r="H154" s="47"/>
      <c r="I154" s="47"/>
      <c r="J154" s="33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6:26" x14ac:dyDescent="0.25">
      <c r="F155" s="47"/>
      <c r="G155" s="47"/>
      <c r="H155" s="47"/>
      <c r="I155" s="47"/>
      <c r="J155" s="33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6:26" x14ac:dyDescent="0.25">
      <c r="F156" s="47"/>
      <c r="G156" s="47"/>
      <c r="H156" s="47"/>
      <c r="I156" s="47"/>
      <c r="J156" s="33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6:26" x14ac:dyDescent="0.25">
      <c r="F157" s="47"/>
      <c r="G157" s="47"/>
      <c r="H157" s="47"/>
      <c r="I157" s="47"/>
      <c r="J157" s="33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6:26" x14ac:dyDescent="0.25">
      <c r="F158" s="47"/>
      <c r="G158" s="47"/>
      <c r="H158" s="47"/>
      <c r="I158" s="47"/>
      <c r="J158" s="33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6:26" x14ac:dyDescent="0.25">
      <c r="F159" s="47"/>
      <c r="G159" s="47"/>
      <c r="H159" s="47"/>
      <c r="I159" s="47"/>
      <c r="J159" s="33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6:26" x14ac:dyDescent="0.25">
      <c r="F160" s="47"/>
      <c r="G160" s="47"/>
      <c r="H160" s="47"/>
      <c r="I160" s="47"/>
      <c r="J160" s="33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6:26" x14ac:dyDescent="0.25">
      <c r="F161" s="47"/>
      <c r="G161" s="47"/>
      <c r="H161" s="47"/>
      <c r="I161" s="47"/>
      <c r="J161" s="33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6:26" x14ac:dyDescent="0.25">
      <c r="F162" s="47"/>
      <c r="G162" s="47"/>
      <c r="H162" s="47"/>
      <c r="I162" s="47"/>
      <c r="J162" s="33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6:26" x14ac:dyDescent="0.25">
      <c r="F163" s="47"/>
      <c r="G163" s="47"/>
      <c r="H163" s="47"/>
      <c r="I163" s="47"/>
      <c r="J163" s="33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6:26" x14ac:dyDescent="0.25">
      <c r="F164" s="47"/>
      <c r="G164" s="47"/>
      <c r="H164" s="47"/>
      <c r="I164" s="47"/>
      <c r="J164" s="33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6:26" x14ac:dyDescent="0.25">
      <c r="F165" s="47"/>
      <c r="G165" s="47"/>
      <c r="H165" s="47"/>
      <c r="I165" s="47"/>
      <c r="J165" s="33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6:26" x14ac:dyDescent="0.25">
      <c r="F166" s="47"/>
      <c r="G166" s="47"/>
      <c r="H166" s="47"/>
      <c r="I166" s="47"/>
      <c r="J166" s="33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6:26" x14ac:dyDescent="0.25">
      <c r="F167" s="47"/>
      <c r="G167" s="47"/>
      <c r="H167" s="47"/>
      <c r="I167" s="47"/>
      <c r="J167" s="33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6:26" x14ac:dyDescent="0.25">
      <c r="F168" s="47"/>
      <c r="G168" s="47"/>
      <c r="H168" s="47"/>
      <c r="I168" s="47"/>
      <c r="J168" s="33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6:26" x14ac:dyDescent="0.25">
      <c r="F169" s="47"/>
      <c r="G169" s="47"/>
      <c r="H169" s="47"/>
      <c r="I169" s="47"/>
      <c r="J169" s="33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6:26" x14ac:dyDescent="0.25">
      <c r="F170" s="47"/>
      <c r="G170" s="47"/>
      <c r="H170" s="47"/>
      <c r="I170" s="47"/>
      <c r="J170" s="33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6:26" x14ac:dyDescent="0.25">
      <c r="F171" s="47"/>
      <c r="G171" s="47"/>
      <c r="H171" s="47"/>
      <c r="I171" s="47"/>
      <c r="J171" s="33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6:26" x14ac:dyDescent="0.25">
      <c r="F172" s="47"/>
      <c r="G172" s="47"/>
      <c r="H172" s="47"/>
      <c r="I172" s="47"/>
      <c r="J172" s="33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6:26" x14ac:dyDescent="0.25">
      <c r="F173" s="47"/>
      <c r="G173" s="47"/>
      <c r="H173" s="47"/>
      <c r="I173" s="47"/>
      <c r="J173" s="33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6:26" x14ac:dyDescent="0.25">
      <c r="F174" s="47"/>
      <c r="G174" s="47"/>
      <c r="H174" s="47"/>
      <c r="I174" s="47"/>
      <c r="J174" s="33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6:26" x14ac:dyDescent="0.25">
      <c r="F175" s="47"/>
      <c r="G175" s="47"/>
      <c r="H175" s="47"/>
      <c r="I175" s="47"/>
      <c r="J175" s="33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6:26" x14ac:dyDescent="0.25">
      <c r="F176" s="47"/>
      <c r="G176" s="47"/>
      <c r="H176" s="47"/>
      <c r="I176" s="47"/>
      <c r="J176" s="33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6:26" x14ac:dyDescent="0.25">
      <c r="F177" s="47"/>
      <c r="G177" s="47"/>
      <c r="H177" s="47"/>
      <c r="I177" s="47"/>
      <c r="J177" s="33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6:26" x14ac:dyDescent="0.25">
      <c r="F178" s="47"/>
      <c r="G178" s="47"/>
      <c r="H178" s="47"/>
      <c r="I178" s="47"/>
      <c r="J178" s="33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6:26" x14ac:dyDescent="0.25">
      <c r="F179" s="47"/>
      <c r="G179" s="47"/>
      <c r="H179" s="47"/>
      <c r="I179" s="47"/>
      <c r="J179" s="33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6:26" x14ac:dyDescent="0.25">
      <c r="F180" s="47"/>
      <c r="G180" s="47"/>
      <c r="H180" s="47"/>
      <c r="I180" s="47"/>
      <c r="J180" s="33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6:26" x14ac:dyDescent="0.25">
      <c r="F181" s="47"/>
      <c r="G181" s="47"/>
      <c r="H181" s="47"/>
      <c r="I181" s="47"/>
      <c r="J181" s="33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6:26" x14ac:dyDescent="0.25">
      <c r="F182" s="47"/>
      <c r="G182" s="47"/>
      <c r="H182" s="47"/>
      <c r="I182" s="47"/>
      <c r="J182" s="33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6:26" x14ac:dyDescent="0.25">
      <c r="F183" s="47"/>
      <c r="G183" s="47"/>
      <c r="H183" s="47"/>
      <c r="I183" s="47"/>
      <c r="J183" s="33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6:26" x14ac:dyDescent="0.25">
      <c r="F184" s="47"/>
      <c r="G184" s="47"/>
      <c r="H184" s="47"/>
      <c r="I184" s="47"/>
      <c r="J184" s="33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6:26" x14ac:dyDescent="0.25">
      <c r="F185" s="47"/>
      <c r="G185" s="47"/>
      <c r="H185" s="47"/>
      <c r="I185" s="47"/>
      <c r="J185" s="33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6:26" x14ac:dyDescent="0.25">
      <c r="F186" s="47"/>
      <c r="G186" s="47"/>
      <c r="H186" s="47"/>
      <c r="I186" s="47"/>
      <c r="J186" s="33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6:26" x14ac:dyDescent="0.25">
      <c r="F187" s="47"/>
      <c r="G187" s="47"/>
      <c r="H187" s="47"/>
      <c r="I187" s="47"/>
      <c r="J187" s="33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6:26" x14ac:dyDescent="0.25">
      <c r="F188" s="47"/>
      <c r="G188" s="47"/>
      <c r="H188" s="47"/>
      <c r="I188" s="47"/>
      <c r="J188" s="33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6:26" x14ac:dyDescent="0.25">
      <c r="F189" s="47"/>
      <c r="G189" s="47"/>
      <c r="H189" s="47"/>
      <c r="I189" s="47"/>
      <c r="J189" s="33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6:26" x14ac:dyDescent="0.25">
      <c r="F190" s="47"/>
      <c r="G190" s="47"/>
      <c r="H190" s="47"/>
      <c r="I190" s="47"/>
      <c r="J190" s="33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6:26" x14ac:dyDescent="0.25">
      <c r="F191" s="47"/>
      <c r="G191" s="47"/>
      <c r="H191" s="47"/>
      <c r="I191" s="47"/>
      <c r="J191" s="33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6:26" x14ac:dyDescent="0.25">
      <c r="F192" s="47"/>
      <c r="G192" s="47"/>
      <c r="H192" s="47"/>
      <c r="I192" s="47"/>
      <c r="J192" s="33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6:26" x14ac:dyDescent="0.25">
      <c r="F193" s="47"/>
      <c r="G193" s="47"/>
      <c r="H193" s="47"/>
      <c r="I193" s="47"/>
      <c r="J193" s="33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6:26" x14ac:dyDescent="0.25">
      <c r="F194" s="47"/>
      <c r="G194" s="47"/>
      <c r="H194" s="47"/>
      <c r="I194" s="47"/>
      <c r="J194" s="33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6:26" x14ac:dyDescent="0.25">
      <c r="F195" s="47"/>
      <c r="G195" s="47"/>
      <c r="H195" s="47"/>
      <c r="I195" s="47"/>
      <c r="J195" s="33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6:26" x14ac:dyDescent="0.25">
      <c r="F196" s="47"/>
      <c r="G196" s="47"/>
      <c r="H196" s="47"/>
      <c r="I196" s="47"/>
      <c r="J196" s="33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6:26" x14ac:dyDescent="0.25">
      <c r="F197" s="47"/>
      <c r="G197" s="47"/>
      <c r="H197" s="47"/>
      <c r="I197" s="47"/>
      <c r="J197" s="33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6:26" x14ac:dyDescent="0.25">
      <c r="F198" s="47"/>
      <c r="G198" s="47"/>
      <c r="H198" s="47"/>
      <c r="I198" s="47"/>
      <c r="J198" s="33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6:26" x14ac:dyDescent="0.25">
      <c r="F199" s="47"/>
      <c r="G199" s="47"/>
      <c r="H199" s="47"/>
      <c r="I199" s="47"/>
      <c r="J199" s="33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6:26" x14ac:dyDescent="0.25">
      <c r="F200" s="47"/>
      <c r="G200" s="47"/>
      <c r="H200" s="47"/>
      <c r="I200" s="47"/>
      <c r="J200" s="33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6:26" x14ac:dyDescent="0.25">
      <c r="F201" s="47"/>
      <c r="G201" s="47"/>
      <c r="H201" s="47"/>
      <c r="I201" s="47"/>
      <c r="J201" s="33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6:26" x14ac:dyDescent="0.25">
      <c r="F202" s="47"/>
      <c r="G202" s="47"/>
      <c r="H202" s="47"/>
      <c r="I202" s="47"/>
      <c r="J202" s="33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6:26" x14ac:dyDescent="0.25">
      <c r="F203" s="47"/>
      <c r="G203" s="47"/>
      <c r="H203" s="47"/>
      <c r="I203" s="47"/>
      <c r="J203" s="33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6:26" x14ac:dyDescent="0.25">
      <c r="F204" s="47"/>
      <c r="G204" s="47"/>
      <c r="H204" s="47"/>
      <c r="I204" s="47"/>
      <c r="J204" s="33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6:26" x14ac:dyDescent="0.25">
      <c r="F205" s="47"/>
      <c r="G205" s="47"/>
      <c r="H205" s="47"/>
      <c r="I205" s="47"/>
      <c r="J205" s="33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6:26" x14ac:dyDescent="0.25">
      <c r="F206" s="47"/>
      <c r="G206" s="47"/>
      <c r="H206" s="47"/>
      <c r="I206" s="47"/>
      <c r="J206" s="33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6:26" x14ac:dyDescent="0.25">
      <c r="F207" s="47"/>
      <c r="G207" s="47"/>
      <c r="H207" s="47"/>
      <c r="I207" s="47"/>
      <c r="J207" s="33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6:26" x14ac:dyDescent="0.25">
      <c r="F208" s="47"/>
      <c r="G208" s="47"/>
      <c r="H208" s="47"/>
      <c r="I208" s="47"/>
      <c r="J208" s="33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6:26" x14ac:dyDescent="0.25">
      <c r="F209" s="47"/>
      <c r="G209" s="47"/>
      <c r="H209" s="47"/>
      <c r="I209" s="47"/>
      <c r="J209" s="33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6:26" x14ac:dyDescent="0.25">
      <c r="F210" s="47"/>
      <c r="G210" s="47"/>
      <c r="H210" s="47"/>
      <c r="I210" s="47"/>
      <c r="J210" s="33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6:26" x14ac:dyDescent="0.25">
      <c r="F211" s="47"/>
      <c r="G211" s="47"/>
      <c r="H211" s="47"/>
      <c r="I211" s="47"/>
      <c r="J211" s="33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6:26" x14ac:dyDescent="0.25">
      <c r="F212" s="47"/>
      <c r="G212" s="47"/>
      <c r="H212" s="47"/>
      <c r="I212" s="47"/>
      <c r="J212" s="33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6:26" x14ac:dyDescent="0.25">
      <c r="F213" s="47"/>
      <c r="G213" s="47"/>
      <c r="H213" s="47"/>
      <c r="I213" s="47"/>
      <c r="J213" s="33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6:26" x14ac:dyDescent="0.25">
      <c r="F214" s="47"/>
      <c r="G214" s="47"/>
      <c r="H214" s="47"/>
      <c r="I214" s="47"/>
      <c r="J214" s="33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6:26" x14ac:dyDescent="0.25">
      <c r="F215" s="47"/>
      <c r="G215" s="47"/>
      <c r="H215" s="47"/>
      <c r="I215" s="47"/>
      <c r="J215" s="33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6:26" x14ac:dyDescent="0.25">
      <c r="F216" s="47"/>
      <c r="G216" s="47"/>
      <c r="H216" s="47"/>
      <c r="I216" s="47"/>
      <c r="J216" s="33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6:26" x14ac:dyDescent="0.25">
      <c r="F217" s="47"/>
      <c r="G217" s="47"/>
      <c r="H217" s="47"/>
      <c r="I217" s="47"/>
      <c r="J217" s="33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6:26" x14ac:dyDescent="0.25">
      <c r="F218" s="47"/>
      <c r="G218" s="47"/>
      <c r="H218" s="47"/>
      <c r="I218" s="47"/>
      <c r="J218" s="33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6:26" x14ac:dyDescent="0.25">
      <c r="F219" s="47"/>
      <c r="G219" s="47"/>
      <c r="H219" s="47"/>
      <c r="I219" s="47"/>
      <c r="J219" s="33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6:26" x14ac:dyDescent="0.25">
      <c r="F220" s="47"/>
      <c r="G220" s="47"/>
      <c r="H220" s="47"/>
      <c r="I220" s="47"/>
      <c r="J220" s="33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6:26" x14ac:dyDescent="0.25">
      <c r="F221" s="47"/>
      <c r="G221" s="47"/>
      <c r="H221" s="47"/>
      <c r="I221" s="47"/>
      <c r="J221" s="33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6:26" x14ac:dyDescent="0.25">
      <c r="F222" s="47"/>
      <c r="G222" s="47"/>
      <c r="H222" s="47"/>
      <c r="I222" s="47"/>
      <c r="J222" s="33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6:26" x14ac:dyDescent="0.25">
      <c r="F223" s="47"/>
      <c r="G223" s="47"/>
      <c r="H223" s="47"/>
      <c r="I223" s="47"/>
      <c r="J223" s="33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6:26" x14ac:dyDescent="0.25">
      <c r="F224" s="47"/>
      <c r="G224" s="47"/>
      <c r="H224" s="47"/>
      <c r="I224" s="47"/>
      <c r="J224" s="33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6:26" x14ac:dyDescent="0.25">
      <c r="F225" s="47"/>
      <c r="G225" s="47"/>
      <c r="H225" s="47"/>
      <c r="I225" s="47"/>
      <c r="J225" s="33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6:26" x14ac:dyDescent="0.25">
      <c r="F226" s="47"/>
      <c r="G226" s="47"/>
      <c r="H226" s="47"/>
      <c r="I226" s="47"/>
      <c r="J226" s="33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6:26" x14ac:dyDescent="0.25">
      <c r="F227" s="47"/>
      <c r="G227" s="47"/>
      <c r="H227" s="47"/>
      <c r="I227" s="47"/>
      <c r="J227" s="33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6:26" x14ac:dyDescent="0.25">
      <c r="F228" s="47"/>
      <c r="G228" s="47"/>
      <c r="H228" s="47"/>
      <c r="I228" s="47"/>
      <c r="J228" s="33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6:26" x14ac:dyDescent="0.25">
      <c r="F229" s="47"/>
      <c r="G229" s="47"/>
      <c r="H229" s="47"/>
      <c r="I229" s="47"/>
      <c r="J229" s="33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6:26" x14ac:dyDescent="0.25">
      <c r="F230" s="47"/>
      <c r="G230" s="47"/>
      <c r="H230" s="47"/>
      <c r="I230" s="47"/>
      <c r="J230" s="33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6:26" x14ac:dyDescent="0.25">
      <c r="F231" s="47"/>
      <c r="G231" s="47"/>
      <c r="H231" s="47"/>
      <c r="I231" s="47"/>
      <c r="J231" s="33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6:26" x14ac:dyDescent="0.25">
      <c r="F232" s="47"/>
      <c r="G232" s="47"/>
      <c r="H232" s="47"/>
      <c r="I232" s="47"/>
      <c r="J232" s="33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6:26" x14ac:dyDescent="0.25">
      <c r="F233" s="47"/>
      <c r="G233" s="47"/>
      <c r="H233" s="47"/>
      <c r="I233" s="47"/>
      <c r="J233" s="33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6:26" x14ac:dyDescent="0.25">
      <c r="F234" s="47"/>
      <c r="G234" s="47"/>
      <c r="H234" s="47"/>
      <c r="I234" s="47"/>
      <c r="J234" s="33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6:26" x14ac:dyDescent="0.25">
      <c r="F235" s="47"/>
      <c r="G235" s="47"/>
      <c r="H235" s="47"/>
      <c r="I235" s="47"/>
      <c r="J235" s="33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6:26" x14ac:dyDescent="0.25">
      <c r="F236" s="47"/>
      <c r="G236" s="47"/>
      <c r="H236" s="47"/>
      <c r="I236" s="47"/>
      <c r="J236" s="33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6:26" x14ac:dyDescent="0.25">
      <c r="F237" s="47"/>
      <c r="G237" s="47"/>
      <c r="H237" s="47"/>
      <c r="I237" s="47"/>
      <c r="J237" s="33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6:26" x14ac:dyDescent="0.25">
      <c r="F238" s="47"/>
      <c r="G238" s="47"/>
      <c r="H238" s="47"/>
      <c r="I238" s="47"/>
      <c r="J238" s="33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6:26" x14ac:dyDescent="0.25">
      <c r="F239" s="47"/>
      <c r="G239" s="47"/>
      <c r="H239" s="47"/>
      <c r="I239" s="47"/>
      <c r="J239" s="33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6:26" x14ac:dyDescent="0.25">
      <c r="F240" s="47"/>
      <c r="G240" s="47"/>
      <c r="H240" s="47"/>
      <c r="I240" s="47"/>
      <c r="J240" s="33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6:26" x14ac:dyDescent="0.25">
      <c r="F241" s="47"/>
      <c r="G241" s="47"/>
      <c r="H241" s="47"/>
      <c r="I241" s="47"/>
      <c r="J241" s="33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6:26" x14ac:dyDescent="0.25">
      <c r="F242" s="47"/>
      <c r="G242" s="47"/>
      <c r="H242" s="47"/>
      <c r="I242" s="47"/>
      <c r="J242" s="33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6:26" x14ac:dyDescent="0.25">
      <c r="F243" s="47"/>
      <c r="G243" s="47"/>
      <c r="H243" s="47"/>
      <c r="I243" s="47"/>
      <c r="J243" s="33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6:26" x14ac:dyDescent="0.25">
      <c r="F244" s="47"/>
      <c r="G244" s="47"/>
      <c r="H244" s="47"/>
      <c r="I244" s="47"/>
      <c r="J244" s="33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6:26" x14ac:dyDescent="0.25">
      <c r="F245" s="47"/>
      <c r="G245" s="47"/>
      <c r="H245" s="47"/>
      <c r="I245" s="47"/>
      <c r="J245" s="33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6:26" x14ac:dyDescent="0.25">
      <c r="F246" s="47"/>
      <c r="G246" s="47"/>
      <c r="H246" s="47"/>
      <c r="I246" s="47"/>
      <c r="J246" s="33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6:26" x14ac:dyDescent="0.25">
      <c r="F247" s="47"/>
      <c r="G247" s="47"/>
      <c r="H247" s="47"/>
      <c r="I247" s="47"/>
      <c r="J247" s="33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6:26" x14ac:dyDescent="0.25">
      <c r="F248" s="47"/>
      <c r="G248" s="47"/>
      <c r="H248" s="47"/>
      <c r="I248" s="47"/>
      <c r="J248" s="33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6:26" x14ac:dyDescent="0.25">
      <c r="F249" s="47"/>
      <c r="G249" s="47"/>
      <c r="H249" s="47"/>
      <c r="I249" s="47"/>
      <c r="J249" s="33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6:26" x14ac:dyDescent="0.25">
      <c r="F250" s="47"/>
      <c r="G250" s="47"/>
      <c r="H250" s="47"/>
      <c r="I250" s="47"/>
      <c r="J250" s="33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6:26" x14ac:dyDescent="0.25">
      <c r="F251" s="47"/>
      <c r="G251" s="47"/>
      <c r="H251" s="47"/>
      <c r="I251" s="47"/>
      <c r="J251" s="33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6:26" x14ac:dyDescent="0.25">
      <c r="F252" s="47"/>
      <c r="G252" s="47"/>
      <c r="H252" s="47"/>
      <c r="I252" s="47"/>
      <c r="J252" s="33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6:26" x14ac:dyDescent="0.25">
      <c r="F253" s="47"/>
      <c r="G253" s="47"/>
      <c r="H253" s="47"/>
      <c r="I253" s="47"/>
      <c r="J253" s="33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6:26" x14ac:dyDescent="0.25">
      <c r="F254" s="47"/>
      <c r="G254" s="47"/>
      <c r="H254" s="47"/>
      <c r="I254" s="47"/>
      <c r="J254" s="33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6:26" x14ac:dyDescent="0.25">
      <c r="F255" s="47"/>
      <c r="G255" s="47"/>
      <c r="H255" s="47"/>
      <c r="I255" s="47"/>
      <c r="J255" s="33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6:26" x14ac:dyDescent="0.25">
      <c r="F256" s="47"/>
      <c r="G256" s="47"/>
      <c r="H256" s="47"/>
      <c r="I256" s="47"/>
      <c r="J256" s="33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6:26" x14ac:dyDescent="0.25">
      <c r="F257" s="47"/>
      <c r="G257" s="47"/>
      <c r="H257" s="47"/>
      <c r="I257" s="47"/>
      <c r="J257" s="33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6:26" x14ac:dyDescent="0.25">
      <c r="F258" s="47"/>
      <c r="G258" s="47"/>
      <c r="H258" s="47"/>
      <c r="I258" s="47"/>
      <c r="J258" s="33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6:26" x14ac:dyDescent="0.25">
      <c r="F259" s="47"/>
      <c r="G259" s="47"/>
      <c r="H259" s="47"/>
      <c r="I259" s="47"/>
      <c r="J259" s="33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6:26" x14ac:dyDescent="0.25">
      <c r="F260" s="47"/>
      <c r="G260" s="47"/>
      <c r="H260" s="47"/>
      <c r="I260" s="47"/>
      <c r="J260" s="33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6:26" x14ac:dyDescent="0.25">
      <c r="F261" s="47"/>
      <c r="G261" s="47"/>
      <c r="H261" s="47"/>
      <c r="I261" s="47"/>
      <c r="J261" s="33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6:26" x14ac:dyDescent="0.25">
      <c r="F262" s="47"/>
      <c r="G262" s="47"/>
      <c r="H262" s="47"/>
      <c r="I262" s="47"/>
      <c r="J262" s="33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6:26" x14ac:dyDescent="0.25">
      <c r="F263" s="47"/>
      <c r="G263" s="47"/>
      <c r="H263" s="47"/>
      <c r="I263" s="47"/>
      <c r="J263" s="33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6:26" x14ac:dyDescent="0.25">
      <c r="F264" s="47"/>
      <c r="G264" s="47"/>
      <c r="H264" s="47"/>
      <c r="I264" s="47"/>
      <c r="J264" s="33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6:26" x14ac:dyDescent="0.25">
      <c r="F265" s="47"/>
      <c r="G265" s="47"/>
      <c r="H265" s="47"/>
      <c r="I265" s="47"/>
      <c r="J265" s="33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6:26" x14ac:dyDescent="0.25">
      <c r="F266" s="47"/>
      <c r="G266" s="47"/>
      <c r="H266" s="47"/>
      <c r="I266" s="47"/>
      <c r="J266" s="33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6:26" x14ac:dyDescent="0.25">
      <c r="F267" s="47"/>
      <c r="G267" s="47"/>
      <c r="H267" s="47"/>
      <c r="I267" s="47"/>
      <c r="J267" s="33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6:26" x14ac:dyDescent="0.25">
      <c r="F268" s="47"/>
      <c r="G268" s="47"/>
      <c r="H268" s="47"/>
      <c r="I268" s="47"/>
      <c r="J268" s="33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6:26" x14ac:dyDescent="0.25">
      <c r="F269" s="47"/>
      <c r="G269" s="47"/>
      <c r="H269" s="47"/>
      <c r="I269" s="47"/>
      <c r="J269" s="33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6:26" x14ac:dyDescent="0.25">
      <c r="F270" s="47"/>
      <c r="G270" s="47"/>
      <c r="H270" s="47"/>
      <c r="I270" s="47"/>
      <c r="J270" s="33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6:26" x14ac:dyDescent="0.25">
      <c r="F271" s="47"/>
      <c r="G271" s="47"/>
      <c r="H271" s="47"/>
      <c r="I271" s="47"/>
      <c r="J271" s="33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6:26" x14ac:dyDescent="0.25">
      <c r="F272" s="47"/>
      <c r="G272" s="47"/>
      <c r="H272" s="47"/>
      <c r="I272" s="47"/>
      <c r="J272" s="33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6:26" x14ac:dyDescent="0.25">
      <c r="F273" s="47"/>
      <c r="G273" s="47"/>
      <c r="H273" s="47"/>
      <c r="I273" s="47"/>
      <c r="J273" s="33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6:26" x14ac:dyDescent="0.25">
      <c r="F274" s="47"/>
      <c r="G274" s="47"/>
      <c r="H274" s="47"/>
      <c r="I274" s="47"/>
      <c r="J274" s="33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6:26" x14ac:dyDescent="0.25">
      <c r="F275" s="47"/>
      <c r="G275" s="47"/>
      <c r="H275" s="47"/>
      <c r="I275" s="47"/>
      <c r="J275" s="33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6:26" x14ac:dyDescent="0.25">
      <c r="F276" s="47"/>
      <c r="G276" s="47"/>
      <c r="H276" s="47"/>
      <c r="I276" s="47"/>
      <c r="J276" s="33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6:26" x14ac:dyDescent="0.25">
      <c r="F277" s="47"/>
      <c r="G277" s="47"/>
      <c r="H277" s="47"/>
      <c r="I277" s="47"/>
      <c r="J277" s="33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6:26" x14ac:dyDescent="0.25">
      <c r="F278" s="47"/>
      <c r="G278" s="47"/>
      <c r="H278" s="47"/>
      <c r="I278" s="47"/>
      <c r="J278" s="33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6:26" x14ac:dyDescent="0.25">
      <c r="F279" s="47"/>
      <c r="G279" s="47"/>
      <c r="H279" s="47"/>
      <c r="I279" s="47"/>
      <c r="J279" s="33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6:26" x14ac:dyDescent="0.25">
      <c r="F280" s="47"/>
      <c r="G280" s="47"/>
      <c r="H280" s="47"/>
      <c r="I280" s="47"/>
      <c r="J280" s="33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6:26" x14ac:dyDescent="0.25">
      <c r="F281" s="47"/>
      <c r="G281" s="47"/>
      <c r="H281" s="47"/>
      <c r="I281" s="47"/>
      <c r="J281" s="33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6:26" x14ac:dyDescent="0.25">
      <c r="F282" s="47"/>
      <c r="G282" s="47"/>
      <c r="H282" s="47"/>
      <c r="I282" s="47"/>
      <c r="J282" s="33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6:26" x14ac:dyDescent="0.25">
      <c r="F283" s="47"/>
      <c r="G283" s="47"/>
      <c r="H283" s="47"/>
      <c r="I283" s="47"/>
      <c r="J283" s="33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6:26" x14ac:dyDescent="0.25">
      <c r="F284" s="47"/>
      <c r="G284" s="47"/>
      <c r="H284" s="47"/>
      <c r="I284" s="47"/>
      <c r="J284" s="33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6:26" x14ac:dyDescent="0.25">
      <c r="F285" s="47"/>
      <c r="G285" s="47"/>
      <c r="H285" s="47"/>
      <c r="I285" s="47"/>
      <c r="J285" s="33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6:26" x14ac:dyDescent="0.25">
      <c r="F286" s="47"/>
      <c r="G286" s="47"/>
      <c r="H286" s="47"/>
      <c r="I286" s="47"/>
      <c r="J286" s="33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6:26" x14ac:dyDescent="0.25">
      <c r="F287" s="47"/>
      <c r="G287" s="47"/>
      <c r="H287" s="47"/>
      <c r="I287" s="47"/>
      <c r="J287" s="33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6:26" x14ac:dyDescent="0.25">
      <c r="F288" s="47"/>
      <c r="G288" s="47"/>
      <c r="H288" s="47"/>
      <c r="I288" s="47"/>
      <c r="J288" s="33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6:26" x14ac:dyDescent="0.25">
      <c r="F289" s="47"/>
      <c r="G289" s="47"/>
      <c r="H289" s="47"/>
      <c r="I289" s="47"/>
      <c r="J289" s="33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6:26" x14ac:dyDescent="0.25">
      <c r="F290" s="47"/>
      <c r="G290" s="47"/>
      <c r="H290" s="47"/>
      <c r="I290" s="47"/>
      <c r="J290" s="33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6:26" x14ac:dyDescent="0.25">
      <c r="F291" s="47"/>
      <c r="G291" s="47"/>
      <c r="H291" s="47"/>
      <c r="I291" s="47"/>
      <c r="J291" s="33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6:26" x14ac:dyDescent="0.25">
      <c r="F292" s="47"/>
      <c r="G292" s="47"/>
      <c r="H292" s="47"/>
      <c r="I292" s="47"/>
      <c r="J292" s="33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6:26" x14ac:dyDescent="0.25">
      <c r="F293" s="47"/>
      <c r="G293" s="47"/>
      <c r="H293" s="47"/>
      <c r="I293" s="47"/>
      <c r="J293" s="33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6:26" x14ac:dyDescent="0.25">
      <c r="F294" s="47"/>
      <c r="G294" s="47"/>
      <c r="H294" s="47"/>
      <c r="I294" s="47"/>
      <c r="J294" s="33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6:26" x14ac:dyDescent="0.25">
      <c r="F295" s="47"/>
      <c r="G295" s="47"/>
      <c r="H295" s="47"/>
      <c r="I295" s="47"/>
      <c r="J295" s="33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6:26" x14ac:dyDescent="0.25">
      <c r="F296" s="47"/>
      <c r="G296" s="47"/>
      <c r="H296" s="47"/>
      <c r="I296" s="47"/>
      <c r="J296" s="33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6:26" x14ac:dyDescent="0.25">
      <c r="F297" s="47"/>
      <c r="G297" s="47"/>
      <c r="H297" s="47"/>
      <c r="I297" s="47"/>
      <c r="J297" s="33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6:26" x14ac:dyDescent="0.25">
      <c r="F298" s="47"/>
      <c r="G298" s="47"/>
      <c r="H298" s="47"/>
      <c r="I298" s="47"/>
      <c r="J298" s="33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6:26" x14ac:dyDescent="0.25">
      <c r="F299" s="47"/>
      <c r="G299" s="47"/>
      <c r="H299" s="47"/>
      <c r="I299" s="47"/>
      <c r="J299" s="33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6:26" x14ac:dyDescent="0.25">
      <c r="F300" s="47"/>
      <c r="G300" s="47"/>
      <c r="H300" s="47"/>
      <c r="I300" s="47"/>
      <c r="J300" s="33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6:26" x14ac:dyDescent="0.25">
      <c r="F301" s="47"/>
      <c r="G301" s="47"/>
      <c r="H301" s="47"/>
      <c r="I301" s="47"/>
      <c r="J301" s="33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6:26" x14ac:dyDescent="0.25">
      <c r="F302" s="47"/>
      <c r="G302" s="47"/>
      <c r="H302" s="47"/>
      <c r="I302" s="47"/>
      <c r="J302" s="33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6:26" x14ac:dyDescent="0.25">
      <c r="F303" s="47"/>
      <c r="G303" s="47"/>
      <c r="H303" s="47"/>
      <c r="I303" s="47"/>
      <c r="J303" s="33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6:26" x14ac:dyDescent="0.25">
      <c r="F304" s="47"/>
      <c r="G304" s="47"/>
      <c r="H304" s="47"/>
      <c r="I304" s="47"/>
      <c r="J304" s="33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6:26" x14ac:dyDescent="0.25">
      <c r="F305" s="47"/>
      <c r="G305" s="47"/>
      <c r="H305" s="47"/>
      <c r="I305" s="47"/>
      <c r="J305" s="33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6:26" x14ac:dyDescent="0.25">
      <c r="F306" s="47"/>
      <c r="G306" s="47"/>
      <c r="H306" s="47"/>
      <c r="I306" s="47"/>
      <c r="J306" s="33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6:26" x14ac:dyDescent="0.25">
      <c r="F307" s="47"/>
      <c r="G307" s="47"/>
      <c r="H307" s="47"/>
      <c r="I307" s="47"/>
      <c r="J307" s="33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6:26" x14ac:dyDescent="0.25">
      <c r="F308" s="47"/>
      <c r="G308" s="47"/>
      <c r="H308" s="47"/>
      <c r="I308" s="47"/>
      <c r="J308" s="33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6:26" x14ac:dyDescent="0.25">
      <c r="F309" s="47"/>
      <c r="G309" s="47"/>
      <c r="H309" s="47"/>
      <c r="I309" s="47"/>
      <c r="J309" s="33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6:26" x14ac:dyDescent="0.25">
      <c r="F310" s="47"/>
      <c r="G310" s="47"/>
      <c r="H310" s="47"/>
      <c r="I310" s="47"/>
      <c r="J310" s="33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6:26" x14ac:dyDescent="0.25">
      <c r="F311" s="47"/>
      <c r="G311" s="47"/>
      <c r="H311" s="47"/>
      <c r="I311" s="47"/>
      <c r="J311" s="33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6:26" x14ac:dyDescent="0.25">
      <c r="F312" s="47"/>
      <c r="G312" s="47"/>
      <c r="H312" s="47"/>
      <c r="I312" s="47"/>
      <c r="J312" s="33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6:26" x14ac:dyDescent="0.25">
      <c r="F313" s="47"/>
      <c r="G313" s="47"/>
      <c r="H313" s="47"/>
      <c r="I313" s="47"/>
      <c r="J313" s="33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6:26" x14ac:dyDescent="0.25">
      <c r="F314" s="47"/>
      <c r="G314" s="47"/>
      <c r="H314" s="47"/>
      <c r="I314" s="47"/>
      <c r="J314" s="33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6:26" x14ac:dyDescent="0.25">
      <c r="F315" s="47"/>
      <c r="G315" s="47"/>
      <c r="H315" s="47"/>
      <c r="I315" s="47"/>
      <c r="J315" s="33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6:26" x14ac:dyDescent="0.25">
      <c r="F316" s="47"/>
      <c r="G316" s="47"/>
      <c r="H316" s="47"/>
      <c r="I316" s="47"/>
      <c r="J316" s="33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6:26" x14ac:dyDescent="0.25">
      <c r="F317" s="47"/>
      <c r="G317" s="47"/>
      <c r="H317" s="47"/>
      <c r="I317" s="47"/>
      <c r="J317" s="33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6:26" x14ac:dyDescent="0.25">
      <c r="F318" s="47"/>
      <c r="G318" s="47"/>
      <c r="H318" s="47"/>
      <c r="I318" s="47"/>
      <c r="J318" s="33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6:26" x14ac:dyDescent="0.25">
      <c r="F319" s="47"/>
      <c r="G319" s="47"/>
      <c r="H319" s="47"/>
      <c r="I319" s="47"/>
      <c r="J319" s="33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6:26" x14ac:dyDescent="0.25">
      <c r="F320" s="47"/>
      <c r="G320" s="47"/>
      <c r="H320" s="47"/>
      <c r="I320" s="47"/>
      <c r="J320" s="33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6:26" x14ac:dyDescent="0.25">
      <c r="F321" s="47"/>
      <c r="G321" s="47"/>
      <c r="H321" s="47"/>
      <c r="I321" s="47"/>
      <c r="J321" s="33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6:26" x14ac:dyDescent="0.25">
      <c r="F322" s="47"/>
      <c r="G322" s="47"/>
      <c r="H322" s="47"/>
      <c r="I322" s="47"/>
      <c r="J322" s="33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6:26" x14ac:dyDescent="0.25">
      <c r="F323" s="47"/>
      <c r="G323" s="47"/>
      <c r="H323" s="47"/>
      <c r="I323" s="47"/>
      <c r="J323" s="33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6:26" x14ac:dyDescent="0.25">
      <c r="F324" s="47"/>
      <c r="G324" s="47"/>
      <c r="H324" s="47"/>
      <c r="I324" s="47"/>
      <c r="J324" s="33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6:26" x14ac:dyDescent="0.25">
      <c r="F325" s="47"/>
      <c r="G325" s="47"/>
      <c r="H325" s="47"/>
      <c r="I325" s="47"/>
      <c r="J325" s="33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6:26" x14ac:dyDescent="0.25">
      <c r="F326" s="47"/>
      <c r="G326" s="47"/>
      <c r="H326" s="47"/>
      <c r="I326" s="47"/>
      <c r="J326" s="33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6:26" x14ac:dyDescent="0.25">
      <c r="F327" s="47"/>
      <c r="G327" s="47"/>
      <c r="H327" s="47"/>
      <c r="I327" s="47"/>
      <c r="J327" s="33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6:26" x14ac:dyDescent="0.25">
      <c r="F328" s="47"/>
      <c r="G328" s="47"/>
      <c r="H328" s="47"/>
      <c r="I328" s="47"/>
      <c r="J328" s="33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6:26" x14ac:dyDescent="0.25">
      <c r="F329" s="47"/>
      <c r="G329" s="47"/>
      <c r="H329" s="47"/>
      <c r="I329" s="47"/>
      <c r="J329" s="33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6:26" x14ac:dyDescent="0.25">
      <c r="F330" s="47"/>
      <c r="G330" s="47"/>
      <c r="H330" s="47"/>
      <c r="I330" s="47"/>
      <c r="J330" s="33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6:26" x14ac:dyDescent="0.25">
      <c r="F331" s="47"/>
      <c r="G331" s="47"/>
      <c r="H331" s="47"/>
      <c r="I331" s="47"/>
      <c r="J331" s="33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6:26" x14ac:dyDescent="0.25">
      <c r="F332" s="47"/>
      <c r="G332" s="47"/>
      <c r="H332" s="47"/>
      <c r="I332" s="47"/>
      <c r="J332" s="33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6:26" x14ac:dyDescent="0.25">
      <c r="F333" s="47"/>
      <c r="G333" s="47"/>
      <c r="H333" s="47"/>
      <c r="I333" s="47"/>
      <c r="J333" s="33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6:26" x14ac:dyDescent="0.25">
      <c r="F334" s="47"/>
      <c r="G334" s="47"/>
      <c r="H334" s="47"/>
      <c r="I334" s="47"/>
      <c r="J334" s="33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6:26" x14ac:dyDescent="0.25">
      <c r="F335" s="47"/>
      <c r="G335" s="47"/>
      <c r="H335" s="47"/>
      <c r="I335" s="47"/>
      <c r="J335" s="33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6:26" x14ac:dyDescent="0.25">
      <c r="F336" s="47"/>
      <c r="G336" s="47"/>
      <c r="H336" s="47"/>
      <c r="I336" s="47"/>
      <c r="J336" s="33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6:26" x14ac:dyDescent="0.25">
      <c r="F337" s="47"/>
      <c r="G337" s="47"/>
      <c r="H337" s="47"/>
      <c r="I337" s="47"/>
      <c r="J337" s="33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6:26" x14ac:dyDescent="0.25">
      <c r="F338" s="47"/>
      <c r="G338" s="47"/>
      <c r="H338" s="47"/>
      <c r="I338" s="47"/>
      <c r="J338" s="33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6:26" x14ac:dyDescent="0.25">
      <c r="F339" s="47"/>
      <c r="G339" s="47"/>
      <c r="H339" s="47"/>
      <c r="I339" s="47"/>
      <c r="J339" s="33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6:26" x14ac:dyDescent="0.25">
      <c r="F340" s="47"/>
      <c r="G340" s="47"/>
      <c r="H340" s="47"/>
      <c r="I340" s="47"/>
      <c r="J340" s="33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6:26" x14ac:dyDescent="0.25">
      <c r="F341" s="47"/>
      <c r="G341" s="47"/>
      <c r="H341" s="47"/>
      <c r="I341" s="47"/>
      <c r="J341" s="33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6:26" x14ac:dyDescent="0.25">
      <c r="F342" s="47"/>
      <c r="G342" s="47"/>
      <c r="H342" s="47"/>
      <c r="I342" s="47"/>
      <c r="J342" s="33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6:26" x14ac:dyDescent="0.25">
      <c r="F343" s="47"/>
      <c r="G343" s="47"/>
      <c r="H343" s="47"/>
      <c r="I343" s="47"/>
      <c r="J343" s="33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6:26" x14ac:dyDescent="0.25">
      <c r="F344" s="47"/>
      <c r="G344" s="47"/>
      <c r="H344" s="47"/>
      <c r="I344" s="47"/>
      <c r="J344" s="33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6:26" x14ac:dyDescent="0.25">
      <c r="F345" s="47"/>
      <c r="G345" s="47"/>
      <c r="H345" s="47"/>
      <c r="I345" s="47"/>
      <c r="J345" s="33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6:26" x14ac:dyDescent="0.25">
      <c r="F346" s="47"/>
      <c r="G346" s="47"/>
      <c r="H346" s="47"/>
      <c r="I346" s="47"/>
      <c r="J346" s="33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6:26" x14ac:dyDescent="0.25">
      <c r="F347" s="47"/>
      <c r="G347" s="47"/>
      <c r="H347" s="47"/>
      <c r="I347" s="47"/>
      <c r="J347" s="33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6:26" x14ac:dyDescent="0.25">
      <c r="F348" s="47"/>
      <c r="G348" s="47"/>
      <c r="H348" s="47"/>
      <c r="I348" s="47"/>
      <c r="J348" s="33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6:26" x14ac:dyDescent="0.25">
      <c r="F349" s="47"/>
      <c r="G349" s="47"/>
      <c r="H349" s="47"/>
      <c r="I349" s="47"/>
      <c r="J349" s="33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6:26" x14ac:dyDescent="0.25">
      <c r="F350" s="47"/>
      <c r="G350" s="47"/>
      <c r="H350" s="47"/>
      <c r="I350" s="47"/>
      <c r="J350" s="33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6:26" x14ac:dyDescent="0.25">
      <c r="F351" s="47"/>
      <c r="G351" s="47"/>
      <c r="H351" s="47"/>
      <c r="I351" s="47"/>
      <c r="J351" s="33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6:26" x14ac:dyDescent="0.25">
      <c r="F352" s="47"/>
      <c r="G352" s="47"/>
      <c r="H352" s="47"/>
      <c r="I352" s="47"/>
      <c r="J352" s="33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6:26" x14ac:dyDescent="0.25">
      <c r="F353" s="47"/>
      <c r="G353" s="47"/>
      <c r="H353" s="47"/>
      <c r="I353" s="47"/>
      <c r="J353" s="33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6:26" x14ac:dyDescent="0.25">
      <c r="F354" s="47"/>
      <c r="G354" s="47"/>
      <c r="H354" s="47"/>
      <c r="I354" s="47"/>
      <c r="J354" s="33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6:26" x14ac:dyDescent="0.25">
      <c r="F355" s="47"/>
      <c r="G355" s="47"/>
      <c r="H355" s="47"/>
      <c r="I355" s="47"/>
      <c r="J355" s="33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6:26" x14ac:dyDescent="0.25">
      <c r="F356" s="47"/>
      <c r="G356" s="47"/>
      <c r="H356" s="47"/>
      <c r="I356" s="47"/>
      <c r="J356" s="33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6:26" x14ac:dyDescent="0.25">
      <c r="F357" s="47"/>
      <c r="G357" s="47"/>
      <c r="H357" s="47"/>
      <c r="I357" s="47"/>
      <c r="J357" s="33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6:26" x14ac:dyDescent="0.25">
      <c r="F358" s="47"/>
      <c r="G358" s="47"/>
      <c r="H358" s="47"/>
      <c r="I358" s="47"/>
      <c r="J358" s="33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6:26" x14ac:dyDescent="0.25">
      <c r="F359" s="47"/>
      <c r="G359" s="47"/>
      <c r="H359" s="47"/>
      <c r="I359" s="47"/>
      <c r="J359" s="33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6:26" x14ac:dyDescent="0.25">
      <c r="F360" s="47"/>
      <c r="G360" s="47"/>
      <c r="H360" s="47"/>
      <c r="I360" s="47"/>
      <c r="J360" s="33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6:26" x14ac:dyDescent="0.25">
      <c r="F361" s="47"/>
      <c r="G361" s="47"/>
      <c r="H361" s="47"/>
      <c r="I361" s="47"/>
      <c r="J361" s="33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6:26" x14ac:dyDescent="0.25">
      <c r="F362" s="47"/>
      <c r="G362" s="47"/>
      <c r="H362" s="47"/>
      <c r="I362" s="47"/>
      <c r="J362" s="33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6:26" x14ac:dyDescent="0.25">
      <c r="F363" s="47"/>
      <c r="G363" s="47"/>
      <c r="H363" s="47"/>
      <c r="I363" s="47"/>
      <c r="J363" s="33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6:26" x14ac:dyDescent="0.25">
      <c r="F364" s="47"/>
      <c r="G364" s="47"/>
      <c r="H364" s="47"/>
      <c r="I364" s="47"/>
      <c r="J364" s="33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6:26" x14ac:dyDescent="0.25">
      <c r="F365" s="47"/>
      <c r="G365" s="47"/>
      <c r="H365" s="47"/>
      <c r="I365" s="47"/>
      <c r="J365" s="33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6:26" x14ac:dyDescent="0.25">
      <c r="F366" s="47"/>
      <c r="G366" s="47"/>
      <c r="H366" s="47"/>
      <c r="I366" s="47"/>
      <c r="J366" s="33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6:26" x14ac:dyDescent="0.25">
      <c r="F367" s="47"/>
      <c r="G367" s="47"/>
      <c r="H367" s="47"/>
      <c r="I367" s="47"/>
      <c r="J367" s="33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6:26" x14ac:dyDescent="0.25">
      <c r="F368" s="47"/>
      <c r="G368" s="47"/>
      <c r="H368" s="47"/>
      <c r="I368" s="47"/>
      <c r="J368" s="33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6:26" x14ac:dyDescent="0.25">
      <c r="F369" s="47"/>
      <c r="G369" s="47"/>
      <c r="H369" s="47"/>
      <c r="I369" s="47"/>
      <c r="J369" s="33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6:26" x14ac:dyDescent="0.25">
      <c r="F370" s="47"/>
      <c r="G370" s="47"/>
      <c r="H370" s="47"/>
      <c r="I370" s="47"/>
      <c r="J370" s="33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6:26" x14ac:dyDescent="0.25">
      <c r="F371" s="47"/>
      <c r="G371" s="47"/>
      <c r="H371" s="47"/>
      <c r="I371" s="47"/>
      <c r="J371" s="33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6:26" x14ac:dyDescent="0.25">
      <c r="F372" s="47"/>
      <c r="G372" s="47"/>
      <c r="H372" s="47"/>
      <c r="I372" s="47"/>
      <c r="J372" s="33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6:26" x14ac:dyDescent="0.25">
      <c r="F373" s="47"/>
      <c r="G373" s="47"/>
      <c r="H373" s="47"/>
      <c r="I373" s="47"/>
      <c r="J373" s="33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6:26" x14ac:dyDescent="0.25">
      <c r="F374" s="47"/>
      <c r="G374" s="47"/>
      <c r="H374" s="47"/>
      <c r="I374" s="47"/>
      <c r="J374" s="33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6:26" x14ac:dyDescent="0.25">
      <c r="F375" s="47"/>
      <c r="G375" s="47"/>
      <c r="H375" s="47"/>
      <c r="I375" s="47"/>
      <c r="J375" s="33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6:26" x14ac:dyDescent="0.25">
      <c r="F376" s="47"/>
      <c r="G376" s="47"/>
      <c r="H376" s="47"/>
      <c r="I376" s="47"/>
      <c r="J376" s="33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6:26" x14ac:dyDescent="0.25">
      <c r="F377" s="47"/>
      <c r="G377" s="47"/>
      <c r="H377" s="47"/>
      <c r="I377" s="47"/>
      <c r="J377" s="33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6:26" x14ac:dyDescent="0.25">
      <c r="F378" s="47"/>
      <c r="G378" s="47"/>
      <c r="H378" s="47"/>
      <c r="I378" s="47"/>
      <c r="J378" s="33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6:26" x14ac:dyDescent="0.25">
      <c r="F379" s="47"/>
      <c r="G379" s="47"/>
      <c r="H379" s="47"/>
      <c r="I379" s="47"/>
      <c r="J379" s="33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6:26" x14ac:dyDescent="0.25">
      <c r="F380" s="47"/>
      <c r="G380" s="47"/>
      <c r="H380" s="47"/>
      <c r="I380" s="47"/>
      <c r="J380" s="33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6:26" x14ac:dyDescent="0.25">
      <c r="F381" s="47"/>
      <c r="G381" s="47"/>
      <c r="H381" s="47"/>
      <c r="I381" s="47"/>
      <c r="J381" s="33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6:26" x14ac:dyDescent="0.25">
      <c r="F382" s="47"/>
      <c r="G382" s="47"/>
      <c r="H382" s="47"/>
      <c r="I382" s="47"/>
      <c r="J382" s="33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6:26" x14ac:dyDescent="0.25">
      <c r="F383" s="47"/>
      <c r="G383" s="47"/>
      <c r="H383" s="47"/>
      <c r="I383" s="47"/>
      <c r="J383" s="33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6:26" x14ac:dyDescent="0.25">
      <c r="F384" s="47"/>
      <c r="G384" s="47"/>
      <c r="H384" s="47"/>
      <c r="I384" s="47"/>
      <c r="J384" s="33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6:26" x14ac:dyDescent="0.25">
      <c r="F385" s="47"/>
      <c r="G385" s="47"/>
      <c r="H385" s="47"/>
      <c r="I385" s="47"/>
      <c r="J385" s="33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6:26" x14ac:dyDescent="0.25">
      <c r="F386" s="47"/>
      <c r="G386" s="47"/>
      <c r="H386" s="47"/>
      <c r="I386" s="47"/>
      <c r="J386" s="33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6:26" x14ac:dyDescent="0.25">
      <c r="F387" s="47"/>
      <c r="G387" s="47"/>
      <c r="H387" s="47"/>
      <c r="I387" s="47"/>
      <c r="J387" s="33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6:26" x14ac:dyDescent="0.25">
      <c r="F388" s="47"/>
      <c r="G388" s="47"/>
      <c r="H388" s="47"/>
      <c r="I388" s="47"/>
      <c r="J388" s="33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6:26" x14ac:dyDescent="0.25">
      <c r="F389" s="47"/>
      <c r="G389" s="47"/>
      <c r="H389" s="47"/>
      <c r="I389" s="47"/>
      <c r="J389" s="33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6:26" x14ac:dyDescent="0.25">
      <c r="F390" s="47"/>
      <c r="G390" s="47"/>
      <c r="H390" s="47"/>
      <c r="I390" s="47"/>
      <c r="J390" s="33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6:26" x14ac:dyDescent="0.25">
      <c r="F391" s="47"/>
      <c r="G391" s="47"/>
      <c r="H391" s="47"/>
      <c r="I391" s="47"/>
      <c r="J391" s="33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6:26" x14ac:dyDescent="0.25">
      <c r="F392" s="47"/>
      <c r="G392" s="47"/>
      <c r="H392" s="47"/>
      <c r="I392" s="47"/>
      <c r="J392" s="33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6:26" x14ac:dyDescent="0.25">
      <c r="F393" s="47"/>
      <c r="G393" s="47"/>
      <c r="H393" s="47"/>
      <c r="I393" s="47"/>
      <c r="J393" s="33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6:26" x14ac:dyDescent="0.25">
      <c r="F394" s="47"/>
      <c r="G394" s="47"/>
      <c r="H394" s="47"/>
      <c r="I394" s="47"/>
      <c r="J394" s="33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6:26" x14ac:dyDescent="0.25">
      <c r="F395" s="47"/>
      <c r="G395" s="47"/>
      <c r="H395" s="47"/>
      <c r="I395" s="47"/>
      <c r="J395" s="33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6:26" x14ac:dyDescent="0.25">
      <c r="F396" s="47"/>
      <c r="G396" s="47"/>
      <c r="H396" s="47"/>
      <c r="I396" s="47"/>
      <c r="J396" s="33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6:26" x14ac:dyDescent="0.25">
      <c r="F397" s="47"/>
      <c r="G397" s="47"/>
      <c r="H397" s="47"/>
      <c r="I397" s="47"/>
      <c r="J397" s="33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6:26" x14ac:dyDescent="0.25">
      <c r="F398" s="47"/>
      <c r="G398" s="47"/>
      <c r="H398" s="47"/>
      <c r="I398" s="47"/>
      <c r="J398" s="33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6:26" x14ac:dyDescent="0.25">
      <c r="F399" s="47"/>
      <c r="G399" s="47"/>
      <c r="H399" s="47"/>
      <c r="I399" s="47"/>
      <c r="J399" s="33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6:26" x14ac:dyDescent="0.25">
      <c r="F400" s="47"/>
      <c r="G400" s="47"/>
      <c r="H400" s="47"/>
      <c r="I400" s="47"/>
      <c r="J400" s="33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6:26" x14ac:dyDescent="0.25">
      <c r="F401" s="47"/>
      <c r="G401" s="47"/>
      <c r="H401" s="47"/>
      <c r="I401" s="47"/>
      <c r="J401" s="33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6:26" x14ac:dyDescent="0.25">
      <c r="F402" s="47"/>
      <c r="G402" s="47"/>
      <c r="H402" s="47"/>
      <c r="I402" s="47"/>
      <c r="J402" s="33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6:26" x14ac:dyDescent="0.25">
      <c r="F403" s="47"/>
      <c r="G403" s="47"/>
      <c r="H403" s="47"/>
      <c r="I403" s="47"/>
      <c r="J403" s="33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6:26" x14ac:dyDescent="0.25">
      <c r="F404" s="47"/>
      <c r="G404" s="47"/>
      <c r="H404" s="47"/>
      <c r="I404" s="47"/>
      <c r="J404" s="33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6:26" x14ac:dyDescent="0.25">
      <c r="F405" s="47"/>
      <c r="G405" s="47"/>
      <c r="H405" s="47"/>
      <c r="I405" s="47"/>
      <c r="J405" s="33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6:26" x14ac:dyDescent="0.25">
      <c r="F406" s="47"/>
      <c r="G406" s="47"/>
      <c r="H406" s="47"/>
      <c r="I406" s="47"/>
      <c r="J406" s="33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6:26" x14ac:dyDescent="0.25">
      <c r="F407" s="47"/>
      <c r="G407" s="47"/>
      <c r="H407" s="47"/>
      <c r="I407" s="47"/>
      <c r="J407" s="33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6:26" x14ac:dyDescent="0.25">
      <c r="F408" s="47"/>
      <c r="G408" s="47"/>
      <c r="H408" s="47"/>
      <c r="I408" s="47"/>
      <c r="J408" s="33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6:26" x14ac:dyDescent="0.25">
      <c r="F409" s="47"/>
      <c r="G409" s="47"/>
      <c r="H409" s="47"/>
      <c r="I409" s="47"/>
      <c r="J409" s="33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6:26" x14ac:dyDescent="0.25">
      <c r="F410" s="47"/>
      <c r="G410" s="47"/>
      <c r="H410" s="47"/>
      <c r="I410" s="47"/>
      <c r="J410" s="33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6:26" x14ac:dyDescent="0.25">
      <c r="F411" s="47"/>
      <c r="G411" s="47"/>
      <c r="H411" s="47"/>
      <c r="I411" s="47"/>
      <c r="J411" s="33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6:26" x14ac:dyDescent="0.25">
      <c r="F412" s="47"/>
      <c r="G412" s="47"/>
      <c r="H412" s="47"/>
      <c r="I412" s="47"/>
      <c r="J412" s="33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6:26" x14ac:dyDescent="0.25">
      <c r="F413" s="47"/>
      <c r="G413" s="47"/>
      <c r="H413" s="47"/>
      <c r="I413" s="47"/>
      <c r="J413" s="33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6:26" x14ac:dyDescent="0.25">
      <c r="F414" s="47"/>
      <c r="G414" s="47"/>
      <c r="H414" s="47"/>
      <c r="I414" s="47"/>
      <c r="J414" s="33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6:26" x14ac:dyDescent="0.25">
      <c r="F415" s="47"/>
      <c r="G415" s="47"/>
      <c r="H415" s="47"/>
      <c r="I415" s="47"/>
      <c r="J415" s="33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6:26" x14ac:dyDescent="0.25">
      <c r="F416" s="47"/>
      <c r="G416" s="47"/>
      <c r="H416" s="47"/>
      <c r="I416" s="47"/>
      <c r="J416" s="33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6:26" x14ac:dyDescent="0.25">
      <c r="F417" s="47"/>
      <c r="G417" s="47"/>
      <c r="H417" s="47"/>
      <c r="I417" s="47"/>
      <c r="J417" s="33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6:26" x14ac:dyDescent="0.25">
      <c r="F418" s="47"/>
      <c r="G418" s="47"/>
      <c r="H418" s="47"/>
      <c r="I418" s="47"/>
      <c r="J418" s="33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6:26" x14ac:dyDescent="0.25">
      <c r="F419" s="47"/>
      <c r="G419" s="47"/>
      <c r="H419" s="47"/>
      <c r="I419" s="47"/>
      <c r="J419" s="33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6:26" x14ac:dyDescent="0.25">
      <c r="F420" s="47"/>
      <c r="G420" s="47"/>
      <c r="H420" s="47"/>
      <c r="I420" s="47"/>
      <c r="J420" s="33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6:26" x14ac:dyDescent="0.25">
      <c r="F421" s="47"/>
      <c r="G421" s="47"/>
      <c r="H421" s="47"/>
      <c r="I421" s="47"/>
      <c r="J421" s="33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6:26" x14ac:dyDescent="0.25">
      <c r="F422" s="47"/>
      <c r="G422" s="47"/>
      <c r="H422" s="47"/>
      <c r="I422" s="47"/>
      <c r="J422" s="33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6:26" x14ac:dyDescent="0.25">
      <c r="F423" s="47"/>
      <c r="G423" s="47"/>
      <c r="H423" s="47"/>
      <c r="I423" s="47"/>
      <c r="J423" s="33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6:26" x14ac:dyDescent="0.25">
      <c r="F424" s="47"/>
      <c r="G424" s="47"/>
      <c r="H424" s="47"/>
      <c r="I424" s="47"/>
      <c r="J424" s="33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6:26" x14ac:dyDescent="0.25">
      <c r="F425" s="47"/>
      <c r="G425" s="47"/>
      <c r="H425" s="47"/>
      <c r="I425" s="47"/>
      <c r="J425" s="33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6:26" x14ac:dyDescent="0.25">
      <c r="F426" s="47"/>
      <c r="G426" s="47"/>
      <c r="H426" s="47"/>
      <c r="I426" s="47"/>
      <c r="J426" s="33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6:26" x14ac:dyDescent="0.25">
      <c r="F427" s="47"/>
      <c r="G427" s="47"/>
      <c r="H427" s="47"/>
      <c r="I427" s="47"/>
      <c r="J427" s="33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6:26" x14ac:dyDescent="0.25">
      <c r="F428" s="47"/>
      <c r="G428" s="47"/>
      <c r="H428" s="47"/>
      <c r="I428" s="47"/>
      <c r="J428" s="33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6:26" x14ac:dyDescent="0.25">
      <c r="F429" s="47"/>
      <c r="G429" s="47"/>
      <c r="H429" s="47"/>
      <c r="I429" s="47"/>
      <c r="J429" s="33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6:26" x14ac:dyDescent="0.25">
      <c r="F430" s="47"/>
      <c r="G430" s="47"/>
      <c r="H430" s="47"/>
      <c r="I430" s="47"/>
      <c r="J430" s="33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6:26" x14ac:dyDescent="0.25">
      <c r="F431" s="47"/>
      <c r="G431" s="47"/>
      <c r="H431" s="47"/>
      <c r="I431" s="47"/>
      <c r="J431" s="33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6:26" x14ac:dyDescent="0.25">
      <c r="F432" s="47"/>
      <c r="G432" s="47"/>
      <c r="H432" s="47"/>
      <c r="I432" s="47"/>
      <c r="J432" s="33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6:26" x14ac:dyDescent="0.25">
      <c r="F433" s="47"/>
      <c r="G433" s="47"/>
      <c r="H433" s="47"/>
      <c r="I433" s="47"/>
      <c r="J433" s="33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6:26" x14ac:dyDescent="0.25">
      <c r="F434" s="47"/>
      <c r="G434" s="47"/>
      <c r="H434" s="47"/>
      <c r="I434" s="47"/>
      <c r="J434" s="33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6:26" x14ac:dyDescent="0.25">
      <c r="F435" s="47"/>
      <c r="G435" s="47"/>
      <c r="H435" s="47"/>
      <c r="I435" s="47"/>
      <c r="J435" s="33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6:26" x14ac:dyDescent="0.25">
      <c r="F436" s="47"/>
      <c r="G436" s="47"/>
      <c r="H436" s="47"/>
      <c r="I436" s="47"/>
      <c r="J436" s="33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6:26" x14ac:dyDescent="0.25">
      <c r="F437" s="47"/>
      <c r="G437" s="47"/>
      <c r="H437" s="47"/>
      <c r="I437" s="47"/>
      <c r="J437" s="33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6:26" x14ac:dyDescent="0.25">
      <c r="F438" s="47"/>
      <c r="G438" s="47"/>
      <c r="H438" s="47"/>
      <c r="I438" s="47"/>
      <c r="J438" s="33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6:26" x14ac:dyDescent="0.25">
      <c r="F439" s="47"/>
      <c r="G439" s="47"/>
      <c r="H439" s="47"/>
      <c r="I439" s="47"/>
      <c r="J439" s="33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6:26" x14ac:dyDescent="0.25">
      <c r="F440" s="47"/>
      <c r="G440" s="47"/>
      <c r="H440" s="47"/>
      <c r="I440" s="47"/>
      <c r="J440" s="33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6:26" x14ac:dyDescent="0.25">
      <c r="F441" s="47"/>
      <c r="G441" s="47"/>
      <c r="H441" s="47"/>
      <c r="I441" s="47"/>
      <c r="J441" s="33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6:26" x14ac:dyDescent="0.25">
      <c r="F442" s="47"/>
      <c r="G442" s="47"/>
      <c r="H442" s="47"/>
      <c r="I442" s="47"/>
      <c r="J442" s="33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6:26" x14ac:dyDescent="0.25">
      <c r="F443" s="47"/>
      <c r="G443" s="47"/>
      <c r="H443" s="47"/>
      <c r="I443" s="47"/>
      <c r="J443" s="33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6:26" x14ac:dyDescent="0.25">
      <c r="F444" s="47"/>
      <c r="G444" s="47"/>
      <c r="H444" s="47"/>
      <c r="I444" s="47"/>
      <c r="J444" s="33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6:26" x14ac:dyDescent="0.25">
      <c r="F445" s="47"/>
      <c r="G445" s="47"/>
      <c r="H445" s="47"/>
      <c r="I445" s="47"/>
      <c r="J445" s="33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6:26" x14ac:dyDescent="0.25">
      <c r="F446" s="47"/>
      <c r="G446" s="47"/>
      <c r="H446" s="47"/>
      <c r="I446" s="47"/>
      <c r="J446" s="33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6:26" x14ac:dyDescent="0.25">
      <c r="F447" s="47"/>
      <c r="G447" s="47"/>
      <c r="H447" s="47"/>
      <c r="I447" s="47"/>
      <c r="J447" s="33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6:26" x14ac:dyDescent="0.25">
      <c r="F448" s="47"/>
      <c r="G448" s="47"/>
      <c r="H448" s="47"/>
      <c r="I448" s="47"/>
      <c r="J448" s="33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6:26" x14ac:dyDescent="0.25">
      <c r="F449" s="47"/>
      <c r="G449" s="47"/>
      <c r="H449" s="47"/>
      <c r="I449" s="47"/>
      <c r="J449" s="33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6:26" x14ac:dyDescent="0.25">
      <c r="F450" s="47"/>
      <c r="G450" s="47"/>
      <c r="H450" s="47"/>
      <c r="I450" s="47"/>
      <c r="J450" s="33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6:26" x14ac:dyDescent="0.25">
      <c r="F451" s="47"/>
      <c r="G451" s="47"/>
      <c r="H451" s="47"/>
      <c r="I451" s="47"/>
      <c r="J451" s="33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6:26" x14ac:dyDescent="0.25">
      <c r="F452" s="47"/>
      <c r="G452" s="47"/>
      <c r="H452" s="47"/>
      <c r="I452" s="47"/>
      <c r="J452" s="33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</sheetData>
  <sheetProtection algorithmName="SHA-512" hashValue="CffAyYJJvST/j1grZfNg0lBw3T2EKm1QKWkCyKsTYsD8gF+pesX0SizcV6y1Ifjx7L4Ur9Z5xFVqVvsIUqZlQg==" saltValue="xmduElezzvrRYrdX5MHWjg==" spinCount="100000" sheet="1" objects="1" scenarios="1"/>
  <protectedRanges>
    <protectedRange sqref="B4:B5" name="Oblast1"/>
  </protectedRanges>
  <mergeCells count="10">
    <mergeCell ref="A16:B16"/>
    <mergeCell ref="C16:E16"/>
    <mergeCell ref="A23:D23"/>
    <mergeCell ref="A1:I1"/>
    <mergeCell ref="A7:C7"/>
    <mergeCell ref="D7:F7"/>
    <mergeCell ref="G7:I7"/>
    <mergeCell ref="B4:C4"/>
    <mergeCell ref="B5:C5"/>
    <mergeCell ref="A2:I2"/>
  </mergeCells>
  <pageMargins left="0.25" right="0.25" top="0.75" bottom="0.75" header="0.3" footer="0.3"/>
  <pageSetup paperSize="9" scale="7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- směsi a moduly'!$B$3:$B$19</xm:f>
          </x14:formula1>
          <xm:sqref>B9</xm:sqref>
        </x14:dataValidation>
        <x14:dataValidation type="list" allowBlank="1" showInputMessage="1" showErrorMessage="1">
          <x14:formula1>
            <xm:f>'Data - směsi a moduly'!$E$3:$E$15</xm:f>
          </x14:formula1>
          <xm:sqref>E9</xm:sqref>
        </x14:dataValidation>
        <x14:dataValidation type="list" allowBlank="1" showInputMessage="1" showErrorMessage="1">
          <x14:formula1>
            <xm:f>'Data - směsi a moduly'!$H$3:$H$12</xm:f>
          </x14:formula1>
          <xm:sqref>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40"/>
  <sheetViews>
    <sheetView topLeftCell="J1" workbookViewId="0">
      <selection sqref="A1:I1048576"/>
    </sheetView>
  </sheetViews>
  <sheetFormatPr defaultRowHeight="15" x14ac:dyDescent="0.25"/>
  <cols>
    <col min="1" max="1" width="0" style="15" hidden="1" customWidth="1"/>
    <col min="2" max="2" width="39.7109375" style="15" hidden="1" customWidth="1"/>
    <col min="3" max="3" width="23.140625" style="15" hidden="1" customWidth="1"/>
    <col min="4" max="4" width="3" style="15" hidden="1" customWidth="1"/>
    <col min="5" max="5" width="39.7109375" style="15" hidden="1" customWidth="1"/>
    <col min="6" max="6" width="23.140625" style="15" hidden="1" customWidth="1"/>
    <col min="7" max="7" width="3" style="15" hidden="1" customWidth="1"/>
    <col min="8" max="8" width="39.7109375" style="15" hidden="1" customWidth="1"/>
    <col min="9" max="9" width="23.140625" style="15" hidden="1" customWidth="1"/>
    <col min="10" max="16384" width="9.140625" style="15"/>
  </cols>
  <sheetData>
    <row r="1" spans="1:16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x14ac:dyDescent="0.25">
      <c r="A2" s="33"/>
      <c r="B2" s="34" t="s">
        <v>44</v>
      </c>
      <c r="C2" s="35" t="s">
        <v>20</v>
      </c>
      <c r="D2" s="33"/>
      <c r="E2" s="34" t="s">
        <v>45</v>
      </c>
      <c r="F2" s="35" t="s">
        <v>20</v>
      </c>
      <c r="G2" s="33"/>
      <c r="H2" s="34" t="s">
        <v>46</v>
      </c>
      <c r="I2" s="35" t="s">
        <v>20</v>
      </c>
      <c r="J2" s="33"/>
      <c r="K2" s="33"/>
      <c r="L2" s="33"/>
      <c r="M2" s="33"/>
      <c r="N2" s="33"/>
      <c r="O2" s="33"/>
      <c r="P2" s="33"/>
    </row>
    <row r="3" spans="1:16" x14ac:dyDescent="0.25">
      <c r="A3" s="33"/>
      <c r="B3" s="36" t="s">
        <v>13</v>
      </c>
      <c r="C3" s="36">
        <v>5500</v>
      </c>
      <c r="D3" s="33"/>
      <c r="E3" s="36" t="s">
        <v>6</v>
      </c>
      <c r="F3" s="36">
        <v>5500</v>
      </c>
      <c r="G3" s="33"/>
      <c r="H3" s="36" t="s">
        <v>19</v>
      </c>
      <c r="I3" s="36">
        <v>7500</v>
      </c>
      <c r="J3" s="33"/>
      <c r="K3" s="33"/>
      <c r="L3" s="33"/>
      <c r="M3" s="33"/>
      <c r="N3" s="33"/>
      <c r="O3" s="33"/>
      <c r="P3" s="33"/>
    </row>
    <row r="4" spans="1:16" x14ac:dyDescent="0.25">
      <c r="A4" s="33"/>
      <c r="B4" s="36" t="s">
        <v>4</v>
      </c>
      <c r="C4" s="36">
        <v>5500</v>
      </c>
      <c r="D4" s="33"/>
      <c r="E4" s="36" t="s">
        <v>7</v>
      </c>
      <c r="F4" s="36">
        <v>7500</v>
      </c>
      <c r="G4" s="33"/>
      <c r="H4" s="36" t="s">
        <v>17</v>
      </c>
      <c r="I4" s="36">
        <v>5500</v>
      </c>
      <c r="J4" s="33"/>
      <c r="K4" s="33"/>
      <c r="L4" s="33"/>
      <c r="M4" s="33"/>
      <c r="N4" s="33"/>
      <c r="O4" s="33"/>
      <c r="P4" s="33"/>
    </row>
    <row r="5" spans="1:16" x14ac:dyDescent="0.25">
      <c r="A5" s="33"/>
      <c r="B5" s="36" t="s">
        <v>5</v>
      </c>
      <c r="C5" s="36">
        <v>7500</v>
      </c>
      <c r="D5" s="33"/>
      <c r="E5" s="36" t="s">
        <v>30</v>
      </c>
      <c r="F5" s="36">
        <v>9000</v>
      </c>
      <c r="G5" s="33"/>
      <c r="H5" s="36" t="s">
        <v>18</v>
      </c>
      <c r="I5" s="36">
        <v>7500</v>
      </c>
      <c r="J5" s="33"/>
      <c r="K5" s="33"/>
      <c r="L5" s="33"/>
      <c r="M5" s="33"/>
      <c r="N5" s="33"/>
      <c r="O5" s="33"/>
      <c r="P5" s="33"/>
    </row>
    <row r="6" spans="1:16" x14ac:dyDescent="0.25">
      <c r="A6" s="33"/>
      <c r="B6" s="36" t="s">
        <v>28</v>
      </c>
      <c r="C6" s="36">
        <v>9000</v>
      </c>
      <c r="D6" s="33"/>
      <c r="E6" s="36" t="s">
        <v>31</v>
      </c>
      <c r="F6" s="36">
        <v>7500</v>
      </c>
      <c r="G6" s="33"/>
      <c r="H6" s="36" t="s">
        <v>16</v>
      </c>
      <c r="I6" s="36">
        <v>5500</v>
      </c>
      <c r="J6" s="33"/>
      <c r="K6" s="33"/>
      <c r="L6" s="33"/>
      <c r="M6" s="33"/>
      <c r="N6" s="33"/>
      <c r="O6" s="33"/>
      <c r="P6" s="33"/>
    </row>
    <row r="7" spans="1:16" x14ac:dyDescent="0.25">
      <c r="A7" s="33"/>
      <c r="B7" s="36" t="s">
        <v>29</v>
      </c>
      <c r="C7" s="36">
        <v>7500</v>
      </c>
      <c r="D7" s="33"/>
      <c r="E7" s="36" t="s">
        <v>8</v>
      </c>
      <c r="F7" s="36">
        <v>5500</v>
      </c>
      <c r="G7" s="33"/>
      <c r="H7" s="36" t="s">
        <v>47</v>
      </c>
      <c r="I7" s="36">
        <v>8500</v>
      </c>
      <c r="J7" s="33"/>
      <c r="K7" s="33"/>
      <c r="L7" s="33"/>
      <c r="M7" s="33"/>
      <c r="N7" s="33"/>
      <c r="O7" s="33"/>
      <c r="P7" s="33"/>
    </row>
    <row r="8" spans="1:16" x14ac:dyDescent="0.25">
      <c r="A8" s="33"/>
      <c r="B8" s="36" t="s">
        <v>11</v>
      </c>
      <c r="C8" s="36">
        <v>5500</v>
      </c>
      <c r="D8" s="33"/>
      <c r="E8" s="36" t="s">
        <v>9</v>
      </c>
      <c r="F8" s="36">
        <v>7500</v>
      </c>
      <c r="G8" s="33"/>
      <c r="H8" s="36" t="s">
        <v>48</v>
      </c>
      <c r="I8" s="36">
        <v>8500</v>
      </c>
      <c r="J8" s="33"/>
      <c r="K8" s="33"/>
      <c r="L8" s="33"/>
      <c r="M8" s="33"/>
      <c r="N8" s="33"/>
      <c r="O8" s="33"/>
      <c r="P8" s="33"/>
    </row>
    <row r="9" spans="1:16" x14ac:dyDescent="0.25">
      <c r="A9" s="33"/>
      <c r="B9" s="36" t="s">
        <v>12</v>
      </c>
      <c r="C9" s="36">
        <v>7500</v>
      </c>
      <c r="D9" s="33"/>
      <c r="E9" s="36" t="s">
        <v>10</v>
      </c>
      <c r="F9" s="36">
        <v>9000</v>
      </c>
      <c r="G9" s="33"/>
      <c r="H9" s="36" t="s">
        <v>37</v>
      </c>
      <c r="I9" s="36">
        <v>9000</v>
      </c>
      <c r="J9" s="33"/>
      <c r="K9" s="33"/>
      <c r="L9" s="33"/>
      <c r="M9" s="33"/>
      <c r="N9" s="33"/>
      <c r="O9" s="33"/>
      <c r="P9" s="33"/>
    </row>
    <row r="10" spans="1:16" x14ac:dyDescent="0.25">
      <c r="A10" s="33"/>
      <c r="B10" s="36" t="s">
        <v>14</v>
      </c>
      <c r="C10" s="36">
        <v>5500</v>
      </c>
      <c r="D10" s="33"/>
      <c r="E10" s="36" t="s">
        <v>37</v>
      </c>
      <c r="F10" s="36">
        <v>9000</v>
      </c>
      <c r="G10" s="33"/>
      <c r="H10" s="36" t="s">
        <v>39</v>
      </c>
      <c r="I10" s="36">
        <v>11000</v>
      </c>
      <c r="J10" s="33"/>
      <c r="K10" s="33"/>
      <c r="L10" s="33"/>
      <c r="M10" s="33"/>
      <c r="N10" s="33"/>
      <c r="O10" s="33"/>
      <c r="P10" s="33"/>
    </row>
    <row r="11" spans="1:16" x14ac:dyDescent="0.25">
      <c r="A11" s="33"/>
      <c r="B11" s="36" t="s">
        <v>15</v>
      </c>
      <c r="C11" s="36">
        <v>5500</v>
      </c>
      <c r="D11" s="33"/>
      <c r="E11" s="36" t="s">
        <v>39</v>
      </c>
      <c r="F11" s="36">
        <v>11000</v>
      </c>
      <c r="G11" s="33"/>
      <c r="H11" s="36" t="s">
        <v>38</v>
      </c>
      <c r="I11" s="36">
        <v>9000</v>
      </c>
      <c r="J11" s="33"/>
      <c r="K11" s="33"/>
      <c r="L11" s="33"/>
      <c r="M11" s="33"/>
      <c r="N11" s="33"/>
      <c r="O11" s="33"/>
      <c r="P11" s="33"/>
    </row>
    <row r="12" spans="1:16" x14ac:dyDescent="0.25">
      <c r="A12" s="33"/>
      <c r="B12" s="36" t="s">
        <v>33</v>
      </c>
      <c r="C12" s="36">
        <v>9000</v>
      </c>
      <c r="D12" s="33"/>
      <c r="E12" s="36" t="s">
        <v>38</v>
      </c>
      <c r="F12" s="36">
        <v>9000</v>
      </c>
      <c r="G12" s="33"/>
      <c r="H12" s="36" t="s">
        <v>36</v>
      </c>
      <c r="I12" s="36">
        <v>11000</v>
      </c>
      <c r="J12" s="33"/>
      <c r="K12" s="33"/>
      <c r="L12" s="33"/>
      <c r="M12" s="33"/>
      <c r="N12" s="33"/>
      <c r="O12" s="33"/>
      <c r="P12" s="33"/>
    </row>
    <row r="13" spans="1:16" x14ac:dyDescent="0.25">
      <c r="A13" s="33"/>
      <c r="B13" s="36" t="s">
        <v>32</v>
      </c>
      <c r="C13" s="36">
        <v>9000</v>
      </c>
      <c r="D13" s="33"/>
      <c r="E13" s="36" t="s">
        <v>36</v>
      </c>
      <c r="F13" s="36">
        <v>11000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x14ac:dyDescent="0.25">
      <c r="A14" s="33"/>
      <c r="B14" s="36" t="s">
        <v>34</v>
      </c>
      <c r="C14" s="36">
        <v>7500</v>
      </c>
      <c r="D14" s="33"/>
      <c r="E14" s="36" t="s">
        <v>49</v>
      </c>
      <c r="F14" s="36">
        <v>9000</v>
      </c>
      <c r="G14" s="33"/>
      <c r="H14" s="36"/>
      <c r="I14" s="36"/>
      <c r="J14" s="33"/>
      <c r="K14" s="33"/>
      <c r="L14" s="33"/>
      <c r="M14" s="33"/>
      <c r="N14" s="33"/>
      <c r="O14" s="33"/>
      <c r="P14" s="33"/>
    </row>
    <row r="15" spans="1:16" x14ac:dyDescent="0.25">
      <c r="A15" s="33"/>
      <c r="B15" s="36" t="s">
        <v>35</v>
      </c>
      <c r="C15" s="36">
        <v>7500</v>
      </c>
      <c r="D15" s="33"/>
      <c r="E15" s="36" t="s">
        <v>50</v>
      </c>
      <c r="F15" s="36">
        <v>9000</v>
      </c>
      <c r="G15" s="33"/>
      <c r="H15" s="36"/>
      <c r="I15" s="36"/>
      <c r="J15" s="33"/>
      <c r="K15" s="33"/>
      <c r="L15" s="33"/>
      <c r="M15" s="33"/>
      <c r="N15" s="33"/>
      <c r="O15" s="33"/>
      <c r="P15" s="33"/>
    </row>
    <row r="16" spans="1:16" x14ac:dyDescent="0.25">
      <c r="A16" s="33"/>
      <c r="B16" s="36" t="s">
        <v>42</v>
      </c>
      <c r="C16" s="36">
        <v>5500</v>
      </c>
      <c r="D16" s="33"/>
      <c r="E16" s="36"/>
      <c r="F16" s="36"/>
      <c r="G16" s="33"/>
      <c r="H16" s="36"/>
      <c r="I16" s="36"/>
      <c r="J16" s="33"/>
      <c r="K16" s="33"/>
      <c r="L16" s="33"/>
      <c r="M16" s="33"/>
      <c r="N16" s="33"/>
      <c r="O16" s="33"/>
      <c r="P16" s="33"/>
    </row>
    <row r="17" spans="1:16" x14ac:dyDescent="0.25">
      <c r="A17" s="33"/>
      <c r="B17" s="36" t="s">
        <v>43</v>
      </c>
      <c r="C17" s="36">
        <v>5500</v>
      </c>
      <c r="D17" s="33"/>
      <c r="E17" s="36"/>
      <c r="F17" s="36"/>
      <c r="G17" s="33"/>
      <c r="H17" s="36"/>
      <c r="I17" s="36"/>
      <c r="J17" s="33"/>
      <c r="K17" s="33"/>
      <c r="L17" s="33"/>
      <c r="M17" s="33"/>
      <c r="N17" s="33"/>
      <c r="O17" s="33"/>
      <c r="P17" s="33"/>
    </row>
    <row r="18" spans="1:16" x14ac:dyDescent="0.25">
      <c r="A18" s="33"/>
      <c r="B18" s="36" t="s">
        <v>40</v>
      </c>
      <c r="C18" s="36">
        <v>5000</v>
      </c>
      <c r="D18" s="33"/>
      <c r="E18" s="36"/>
      <c r="F18" s="36"/>
      <c r="G18" s="33"/>
      <c r="H18" s="36"/>
      <c r="I18" s="36"/>
      <c r="J18" s="33"/>
      <c r="K18" s="33"/>
      <c r="L18" s="33"/>
      <c r="M18" s="33"/>
      <c r="N18" s="33"/>
      <c r="O18" s="33"/>
      <c r="P18" s="33"/>
    </row>
    <row r="19" spans="1:16" x14ac:dyDescent="0.25">
      <c r="A19" s="33"/>
      <c r="B19" s="36" t="s">
        <v>41</v>
      </c>
      <c r="C19" s="36">
        <v>5000</v>
      </c>
      <c r="D19" s="33"/>
      <c r="E19" s="36"/>
      <c r="F19" s="36"/>
      <c r="G19" s="33"/>
      <c r="H19" s="36"/>
      <c r="I19" s="36"/>
      <c r="J19" s="33"/>
      <c r="K19" s="33"/>
      <c r="L19" s="33"/>
      <c r="M19" s="33"/>
      <c r="N19" s="33"/>
      <c r="O19" s="33"/>
      <c r="P19" s="33"/>
    </row>
    <row r="20" spans="1:16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0" spans="1:16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</sheetData>
  <sheetProtection password="CF56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Vstupní údaje + výsledky</vt:lpstr>
      <vt:lpstr>Data - směsi a moduly</vt:lpstr>
      <vt:lpstr>'Vstupní údaje + výsledky'!Oblast_tisku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Petr Mondschein</cp:lastModifiedBy>
  <cp:lastPrinted>2019-02-11T16:46:28Z</cp:lastPrinted>
  <dcterms:created xsi:type="dcterms:W3CDTF">2019-01-28T12:14:17Z</dcterms:created>
  <dcterms:modified xsi:type="dcterms:W3CDTF">2019-03-04T14:25:11Z</dcterms:modified>
</cp:coreProperties>
</file>